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90" windowHeight="8295" activeTab="0"/>
  </bookViews>
  <sheets>
    <sheet name="Saldenliste" sheetId="1" r:id="rId1"/>
    <sheet name="GuV" sheetId="2" r:id="rId2"/>
    <sheet name="Bilanz" sheetId="3" r:id="rId3"/>
    <sheet name="Auswertungen - BKZ" sheetId="4" r:id="rId4"/>
  </sheets>
  <definedNames/>
  <calcPr fullCalcOnLoad="1"/>
</workbook>
</file>

<file path=xl/sharedStrings.xml><?xml version="1.0" encoding="utf-8"?>
<sst xmlns="http://schemas.openxmlformats.org/spreadsheetml/2006/main" count="207" uniqueCount="169">
  <si>
    <t>Konto</t>
  </si>
  <si>
    <t>Kontobezeichnung</t>
  </si>
  <si>
    <t>SOLL</t>
  </si>
  <si>
    <t>HABEN</t>
  </si>
  <si>
    <t>Vorjahr SOLL</t>
  </si>
  <si>
    <t>Vorjahr HABEN</t>
  </si>
  <si>
    <t>Bebaute Grundstücke (Grundwert)</t>
  </si>
  <si>
    <t>Betriebs- und Geschäftsgebäude</t>
  </si>
  <si>
    <t>Betriebs- Geschäftsausstattung</t>
  </si>
  <si>
    <t>Zugekaufte Vorräte</t>
  </si>
  <si>
    <t>Selbsterzeugte Vorräte</t>
  </si>
  <si>
    <t>Vorräte Direktvermarktung</t>
  </si>
  <si>
    <t>Bestand Rinder</t>
  </si>
  <si>
    <t>Molkerei</t>
  </si>
  <si>
    <t>Kassa</t>
  </si>
  <si>
    <t>Girokonto (Raika)</t>
  </si>
  <si>
    <t>Sparbuch (betrieblich)</t>
  </si>
  <si>
    <t>Div. Lieferanten 1</t>
  </si>
  <si>
    <t>Normale Darlehen</t>
  </si>
  <si>
    <t>AIK Darlehen</t>
  </si>
  <si>
    <t>Ust-Verrechnungskonto</t>
  </si>
  <si>
    <t>Getreide</t>
  </si>
  <si>
    <t>Flächenprämie</t>
  </si>
  <si>
    <t>Rinder</t>
  </si>
  <si>
    <t>Milch</t>
  </si>
  <si>
    <t>Tierprämie</t>
  </si>
  <si>
    <t>Bestandesveränderung Tiere</t>
  </si>
  <si>
    <t>Bestandesveränderung Direktvermarktung</t>
  </si>
  <si>
    <t>Direktvermarktung be-u.verarbeitete Produkte</t>
  </si>
  <si>
    <t>Eigenverbrauch 10 %</t>
  </si>
  <si>
    <t>Saatgut</t>
  </si>
  <si>
    <t>Dünger</t>
  </si>
  <si>
    <t>Viehzukauf</t>
  </si>
  <si>
    <t>Futtermittel</t>
  </si>
  <si>
    <t>Sonstiger Tierhaltungsaufwand</t>
  </si>
  <si>
    <t>Aufwendungen für Direktvermarktung (be-u.verarbeitete Produkte)</t>
  </si>
  <si>
    <t>Treibstoff</t>
  </si>
  <si>
    <t>Strom</t>
  </si>
  <si>
    <t>Abschreibung (Afa) (Gebäude)</t>
  </si>
  <si>
    <t>Abschreibung (Afa) (Betriebs- und Geschäftsaus.)</t>
  </si>
  <si>
    <t>Allgemeiner Verwaltungsaufwand</t>
  </si>
  <si>
    <t>Fachliteratur, Zeitungen</t>
  </si>
  <si>
    <t>PKW-Betrieb</t>
  </si>
  <si>
    <t>Zinsen und ähnliche Erträge</t>
  </si>
  <si>
    <t>Zinsaufwand</t>
  </si>
  <si>
    <t>Privatkonto</t>
  </si>
  <si>
    <t>Eröffnungsbilanzkonto</t>
  </si>
  <si>
    <t>Bilanzkennzahl/Bezeichnung</t>
  </si>
  <si>
    <t>3113 Erlöse Bodennutzung</t>
  </si>
  <si>
    <t>3117 Erlöse Tierhaltung</t>
  </si>
  <si>
    <t>3119 Sonstige Erlöse</t>
  </si>
  <si>
    <t>3120 Öffentliche Gelder Bodennutzung</t>
  </si>
  <si>
    <t>3121 Öffentliche Gelder Tierhaltung</t>
  </si>
  <si>
    <t>3150 Mehr-/Minderwerte, noch nicht abrechenbare Leistungen</t>
  </si>
  <si>
    <t>3271 Übrige betriebliche Erträge</t>
  </si>
  <si>
    <t>3300 Materialaufwand, Aufwand für bezogene Leistungen</t>
  </si>
  <si>
    <t>3451 Afa Immat- u Sachanlagen, Ingangsetzen, Erweitern, Umstellen d betr Anlagen</t>
  </si>
  <si>
    <t>3511 Übrige betriebliche Aufwendungen</t>
  </si>
  <si>
    <t>3700 Zinsenerträge, Wertpapiererträge und ähnliche</t>
  </si>
  <si>
    <t>3830 Zinsen und ähnliche Aufwendungen</t>
  </si>
  <si>
    <t>Hauptgruppe</t>
  </si>
  <si>
    <t>Anlagenvermögen</t>
  </si>
  <si>
    <t>1102 Gebäude und bauliche Anlagen</t>
  </si>
  <si>
    <t>1103 Bebaute Grundstücke, Bauten auf fremden Grund</t>
  </si>
  <si>
    <t>1125 Werkzeuge, Betriebs- und Geschäftsausstattung</t>
  </si>
  <si>
    <t>Umlaufvermögen</t>
  </si>
  <si>
    <t>1312 Vieh</t>
  </si>
  <si>
    <t>1313 Zugekaufte Vorräte</t>
  </si>
  <si>
    <t>1314 Selbsterzeugte Vorräte</t>
  </si>
  <si>
    <t>1362 Forderungen aus Lieferungen und Leistungen</t>
  </si>
  <si>
    <t>1501 Kassa, Schecks und Bankguthaben</t>
  </si>
  <si>
    <t>Eigenkapital</t>
  </si>
  <si>
    <t>2101 Eigenkapital</t>
  </si>
  <si>
    <t>Verbindlichkeiten</t>
  </si>
  <si>
    <t>2411 Verbindlichkeiten gegenüber Banken</t>
  </si>
  <si>
    <t>2451 Verbindlichkeiten aus Lieferungen und Leistungen</t>
  </si>
  <si>
    <t>2491 Sonstige Verbindlichkeiten</t>
  </si>
  <si>
    <t>Gruppe</t>
  </si>
  <si>
    <t>Umsatzerlöse</t>
  </si>
  <si>
    <t>Übrige betriebliche Erträge</t>
  </si>
  <si>
    <t>Materialaufwand</t>
  </si>
  <si>
    <t>Afa Immat.- u. Sachanlagen, Ingangsetzen, Erweitern, Umstellen d. betr. Anlagen</t>
  </si>
  <si>
    <t>Sonstige betriebliche Aufwendungen</t>
  </si>
  <si>
    <t>Zinsenerträge, Wertpapiererträge und ähnliche</t>
  </si>
  <si>
    <t>Zinsen und ähnliche Aufwendungen</t>
  </si>
  <si>
    <t>UV</t>
  </si>
  <si>
    <t>EK</t>
  </si>
  <si>
    <t>FK</t>
  </si>
  <si>
    <t>AV</t>
  </si>
  <si>
    <t>Bodennutzung</t>
  </si>
  <si>
    <t>Öffentliche Gelder Bodennutzung</t>
  </si>
  <si>
    <t xml:space="preserve">Milch </t>
  </si>
  <si>
    <t>Rinderverkauf</t>
  </si>
  <si>
    <t>Öffentliche Gelder Tierhaltung</t>
  </si>
  <si>
    <t>Bestandesveränderung DV</t>
  </si>
  <si>
    <t>Direktvermarktung</t>
  </si>
  <si>
    <t>Eigenverbrauch</t>
  </si>
  <si>
    <t>Zinsen,…</t>
  </si>
  <si>
    <t>sonstiger Tierhaltungsaufwand</t>
  </si>
  <si>
    <t>Verwaltung</t>
  </si>
  <si>
    <t>sonstiger betriebl. Aufwand</t>
  </si>
  <si>
    <t>PKW</t>
  </si>
  <si>
    <t>Abschreibungen</t>
  </si>
  <si>
    <t>Anlagenintensität:</t>
  </si>
  <si>
    <t>langfristig</t>
  </si>
  <si>
    <t>mittelfristig</t>
  </si>
  <si>
    <t>kurzfristig</t>
  </si>
  <si>
    <t>AV/Aktivverm.</t>
  </si>
  <si>
    <t>Eigenkapitalausstattung:</t>
  </si>
  <si>
    <t>EK/Gesamtkapital</t>
  </si>
  <si>
    <t>Verschuldungsgrad:</t>
  </si>
  <si>
    <t>FK/Gesamtkapital</t>
  </si>
  <si>
    <t>Verschuldungskoeffizient:</t>
  </si>
  <si>
    <t>FK/EK</t>
  </si>
  <si>
    <t>Fremdkapitaldeckung:</t>
  </si>
  <si>
    <t>Maschinen,Finanzanlagen,Vieh, Umlaufvermögen,….  /  FK</t>
  </si>
  <si>
    <t>Maschinen und Geräte</t>
  </si>
  <si>
    <t>Abschreibung (Afa) (Maschinen und Geräte)</t>
  </si>
  <si>
    <t>1123 Maschinen und maschinelle Anlagen</t>
  </si>
  <si>
    <t>Anlagendeckung I:</t>
  </si>
  <si>
    <t>EK/AV</t>
  </si>
  <si>
    <t>Anlagendeckung II:</t>
  </si>
  <si>
    <t>LIQUIDITÄT:</t>
  </si>
  <si>
    <t>1.Grades</t>
  </si>
  <si>
    <t>2.Grades</t>
  </si>
  <si>
    <t>3.Grades</t>
  </si>
  <si>
    <t>Liquidität  1.Grades</t>
  </si>
  <si>
    <t>Liquidität  2.Grades</t>
  </si>
  <si>
    <t>Liquidität  3.Grades</t>
  </si>
  <si>
    <t>flüssige Mittel netto</t>
  </si>
  <si>
    <t>Netto-Geldvermögen</t>
  </si>
  <si>
    <t>working capital</t>
  </si>
  <si>
    <t>cash-flow:</t>
  </si>
  <si>
    <t>Gewinn</t>
  </si>
  <si>
    <t>-Mehrung UV</t>
  </si>
  <si>
    <t>cash-flow I</t>
  </si>
  <si>
    <t>cash-flow II</t>
  </si>
  <si>
    <t>cash-flow III</t>
  </si>
  <si>
    <t>- Investitionen ins AV</t>
  </si>
  <si>
    <t>- Abbau von Darlehen und Krediten</t>
  </si>
  <si>
    <t>- Privatentnahmen</t>
  </si>
  <si>
    <t>Einkünfte aus LuF</t>
  </si>
  <si>
    <t>+Fremdkapitalzinsen</t>
  </si>
  <si>
    <t>-Lebenshaltungskosten</t>
  </si>
  <si>
    <t>+ AfA</t>
  </si>
  <si>
    <t>+AfA</t>
  </si>
  <si>
    <t>nicht bekannt</t>
  </si>
  <si>
    <t>= kurzfristige Kapitaldienstgrenze</t>
  </si>
  <si>
    <t>= nachhaltige Kapitaldienstgrenze</t>
  </si>
  <si>
    <t>= aktuelle Kapitaldienstgrenze</t>
  </si>
  <si>
    <t>Umsatzrentabilität:</t>
  </si>
  <si>
    <t>Gesamtkapitalrentabilität:</t>
  </si>
  <si>
    <t>Eigenkapitalrentabilität:</t>
  </si>
  <si>
    <t>Kapitalumschlag:</t>
  </si>
  <si>
    <t>return on investment (ROI):</t>
  </si>
  <si>
    <t>Auswertung - BKZ</t>
  </si>
  <si>
    <t>- bestehende Kapitaldienste</t>
  </si>
  <si>
    <t>Saldenliste 2007-2009</t>
  </si>
  <si>
    <t>GuV 2008-2009</t>
  </si>
  <si>
    <t>Ertrag:</t>
  </si>
  <si>
    <t>Aufwand:</t>
  </si>
  <si>
    <t>Kapitaldienstgrenze:</t>
  </si>
  <si>
    <t>Bareinzahlungen des Unternehmers</t>
  </si>
  <si>
    <t>Bilanz  2007-2009</t>
  </si>
  <si>
    <t>(EK+langfr.FK)/AV</t>
  </si>
  <si>
    <t>Aufbau von Darlehen und Krediten</t>
  </si>
  <si>
    <t>Milchviehhaltung mit angeschlossener                                                                                                                                                                                  Direktvermarktung (Be- und Verarbeitung hauptsächlich des eigenen Naturproduktes)</t>
  </si>
  <si>
    <t xml:space="preserve">Bilanzanalyse                                                                                                                                            landwirtschaftlicher Betrieb </t>
  </si>
  <si>
    <t>GEWINN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</si>
</sst>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\ &quot;%&quot;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4" borderId="0" xfId="0" applyNumberFormat="1" applyFill="1" applyAlignment="1">
      <alignment/>
    </xf>
    <xf numFmtId="4" fontId="0" fillId="6" borderId="0" xfId="0" applyNumberFormat="1" applyFill="1" applyAlignment="1">
      <alignment/>
    </xf>
    <xf numFmtId="0" fontId="44" fillId="33" borderId="0" xfId="0" applyFont="1" applyFill="1" applyAlignment="1">
      <alignment/>
    </xf>
    <xf numFmtId="3" fontId="0" fillId="6" borderId="0" xfId="0" applyNumberFormat="1" applyFill="1" applyAlignment="1">
      <alignment/>
    </xf>
    <xf numFmtId="164" fontId="0" fillId="6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33" borderId="0" xfId="0" applyFill="1" applyAlignment="1">
      <alignment horizontal="right"/>
    </xf>
    <xf numFmtId="3" fontId="0" fillId="6" borderId="11" xfId="0" applyNumberFormat="1" applyFill="1" applyBorder="1" applyAlignment="1">
      <alignment/>
    </xf>
    <xf numFmtId="164" fontId="0" fillId="6" borderId="11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164" fontId="0" fillId="4" borderId="11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4" fillId="33" borderId="0" xfId="0" applyFont="1" applyFill="1" applyAlignment="1">
      <alignment horizontal="right"/>
    </xf>
    <xf numFmtId="0" fontId="0" fillId="4" borderId="0" xfId="0" applyFill="1" applyAlignment="1">
      <alignment/>
    </xf>
    <xf numFmtId="0" fontId="0" fillId="6" borderId="0" xfId="0" applyFill="1" applyAlignment="1">
      <alignment/>
    </xf>
    <xf numFmtId="0" fontId="45" fillId="33" borderId="0" xfId="0" applyFont="1" applyFill="1" applyAlignment="1">
      <alignment horizontal="right"/>
    </xf>
    <xf numFmtId="2" fontId="0" fillId="4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0" fillId="33" borderId="0" xfId="0" applyFill="1" applyBorder="1" applyAlignment="1">
      <alignment horizontal="right"/>
    </xf>
    <xf numFmtId="4" fontId="0" fillId="4" borderId="11" xfId="0" applyNumberFormat="1" applyFill="1" applyBorder="1" applyAlignment="1">
      <alignment/>
    </xf>
    <xf numFmtId="4" fontId="0" fillId="6" borderId="11" xfId="0" applyNumberFormat="1" applyFill="1" applyBorder="1" applyAlignment="1">
      <alignment/>
    </xf>
    <xf numFmtId="0" fontId="47" fillId="33" borderId="0" xfId="0" applyFont="1" applyFill="1" applyAlignment="1">
      <alignment horizontal="right"/>
    </xf>
    <xf numFmtId="4" fontId="0" fillId="33" borderId="0" xfId="0" applyNumberFormat="1" applyFill="1" applyAlignment="1">
      <alignment/>
    </xf>
    <xf numFmtId="10" fontId="0" fillId="4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48" fillId="33" borderId="0" xfId="0" applyFont="1" applyFill="1" applyAlignment="1">
      <alignment horizontal="right"/>
    </xf>
    <xf numFmtId="0" fontId="0" fillId="33" borderId="0" xfId="0" applyFill="1" applyAlignment="1" quotePrefix="1">
      <alignment horizontal="right"/>
    </xf>
    <xf numFmtId="0" fontId="0" fillId="4" borderId="11" xfId="0" applyFill="1" applyBorder="1" applyAlignment="1">
      <alignment/>
    </xf>
    <xf numFmtId="0" fontId="49" fillId="4" borderId="11" xfId="0" applyFont="1" applyFill="1" applyBorder="1" applyAlignment="1">
      <alignment horizontal="right"/>
    </xf>
    <xf numFmtId="0" fontId="49" fillId="6" borderId="11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3" borderId="12" xfId="0" applyFill="1" applyBorder="1" applyAlignment="1">
      <alignment/>
    </xf>
    <xf numFmtId="4" fontId="0" fillId="6" borderId="12" xfId="0" applyNumberFormat="1" applyFill="1" applyBorder="1" applyAlignment="1">
      <alignment/>
    </xf>
    <xf numFmtId="0" fontId="0" fillId="6" borderId="12" xfId="0" applyFill="1" applyBorder="1" applyAlignment="1">
      <alignment/>
    </xf>
    <xf numFmtId="4" fontId="0" fillId="4" borderId="12" xfId="0" applyNumberFormat="1" applyFill="1" applyBorder="1" applyAlignment="1">
      <alignment/>
    </xf>
    <xf numFmtId="0" fontId="0" fillId="4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4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0" fillId="6" borderId="15" xfId="0" applyNumberFormat="1" applyFill="1" applyBorder="1" applyAlignment="1">
      <alignment/>
    </xf>
    <xf numFmtId="0" fontId="0" fillId="6" borderId="15" xfId="0" applyFill="1" applyBorder="1" applyAlignment="1">
      <alignment/>
    </xf>
    <xf numFmtId="4" fontId="0" fillId="4" borderId="15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6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6" borderId="18" xfId="0" applyFill="1" applyBorder="1" applyAlignment="1">
      <alignment/>
    </xf>
    <xf numFmtId="4" fontId="0" fillId="6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6" borderId="20" xfId="0" applyFill="1" applyBorder="1" applyAlignment="1">
      <alignment/>
    </xf>
    <xf numFmtId="0" fontId="0" fillId="4" borderId="20" xfId="0" applyFill="1" applyBorder="1" applyAlignment="1">
      <alignment/>
    </xf>
    <xf numFmtId="4" fontId="0" fillId="4" borderId="20" xfId="0" applyNumberFormat="1" applyFill="1" applyBorder="1" applyAlignment="1">
      <alignment/>
    </xf>
    <xf numFmtId="4" fontId="0" fillId="6" borderId="21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0" fillId="34" borderId="22" xfId="0" applyNumberFormat="1" applyFill="1" applyBorder="1" applyAlignment="1">
      <alignment/>
    </xf>
    <xf numFmtId="0" fontId="50" fillId="34" borderId="0" xfId="0" applyFont="1" applyFill="1" applyBorder="1" applyAlignment="1">
      <alignment vertical="center" wrapText="1"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4" fontId="0" fillId="6" borderId="20" xfId="0" applyNumberForma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4" fontId="0" fillId="34" borderId="30" xfId="0" applyNumberFormat="1" applyFill="1" applyBorder="1" applyAlignment="1">
      <alignment/>
    </xf>
    <xf numFmtId="4" fontId="0" fillId="34" borderId="31" xfId="0" applyNumberFormat="1" applyFill="1" applyBorder="1" applyAlignment="1">
      <alignment/>
    </xf>
    <xf numFmtId="0" fontId="0" fillId="34" borderId="32" xfId="0" applyFill="1" applyBorder="1" applyAlignment="1">
      <alignment/>
    </xf>
    <xf numFmtId="4" fontId="0" fillId="34" borderId="33" xfId="0" applyNumberFormat="1" applyFill="1" applyBorder="1" applyAlignment="1">
      <alignment/>
    </xf>
    <xf numFmtId="4" fontId="0" fillId="34" borderId="34" xfId="0" applyNumberFormat="1" applyFill="1" applyBorder="1" applyAlignment="1">
      <alignment/>
    </xf>
    <xf numFmtId="0" fontId="0" fillId="33" borderId="22" xfId="0" applyFill="1" applyBorder="1" applyAlignment="1">
      <alignment/>
    </xf>
    <xf numFmtId="4" fontId="0" fillId="6" borderId="22" xfId="0" applyNumberFormat="1" applyFill="1" applyBorder="1" applyAlignment="1">
      <alignment/>
    </xf>
    <xf numFmtId="4" fontId="0" fillId="4" borderId="22" xfId="0" applyNumberFormat="1" applyFill="1" applyBorder="1" applyAlignment="1">
      <alignment/>
    </xf>
    <xf numFmtId="0" fontId="0" fillId="6" borderId="21" xfId="0" applyFill="1" applyBorder="1" applyAlignment="1">
      <alignment/>
    </xf>
    <xf numFmtId="0" fontId="0" fillId="34" borderId="0" xfId="0" applyFill="1" applyAlignment="1">
      <alignment horizontal="right"/>
    </xf>
    <xf numFmtId="0" fontId="45" fillId="6" borderId="27" xfId="0" applyFont="1" applyFill="1" applyBorder="1" applyAlignment="1">
      <alignment horizontal="center"/>
    </xf>
    <xf numFmtId="0" fontId="45" fillId="4" borderId="27" xfId="0" applyFont="1" applyFill="1" applyBorder="1" applyAlignment="1">
      <alignment horizontal="center"/>
    </xf>
    <xf numFmtId="0" fontId="51" fillId="35" borderId="0" xfId="0" applyFont="1" applyFill="1" applyAlignment="1">
      <alignment/>
    </xf>
    <xf numFmtId="0" fontId="0" fillId="35" borderId="0" xfId="0" applyFill="1" applyAlignment="1">
      <alignment/>
    </xf>
    <xf numFmtId="0" fontId="50" fillId="30" borderId="28" xfId="0" applyFont="1" applyFill="1" applyBorder="1" applyAlignment="1">
      <alignment horizontal="center" vertical="center" wrapText="1"/>
    </xf>
    <xf numFmtId="0" fontId="50" fillId="30" borderId="29" xfId="0" applyFont="1" applyFill="1" applyBorder="1" applyAlignment="1">
      <alignment horizontal="center" vertical="center" wrapText="1"/>
    </xf>
    <xf numFmtId="0" fontId="50" fillId="30" borderId="35" xfId="0" applyFont="1" applyFill="1" applyBorder="1" applyAlignment="1">
      <alignment horizontal="center" vertical="center" wrapText="1"/>
    </xf>
    <xf numFmtId="0" fontId="51" fillId="30" borderId="28" xfId="0" applyFont="1" applyFill="1" applyBorder="1" applyAlignment="1">
      <alignment horizontal="center" vertical="center" wrapText="1"/>
    </xf>
    <xf numFmtId="0" fontId="51" fillId="30" borderId="29" xfId="0" applyFont="1" applyFill="1" applyBorder="1" applyAlignment="1">
      <alignment horizontal="center" vertical="center" wrapText="1"/>
    </xf>
    <xf numFmtId="0" fontId="51" fillId="30" borderId="35" xfId="0" applyFont="1" applyFill="1" applyBorder="1" applyAlignment="1">
      <alignment horizontal="center" vertical="center" wrapText="1"/>
    </xf>
    <xf numFmtId="0" fontId="45" fillId="6" borderId="36" xfId="0" applyFont="1" applyFill="1" applyBorder="1" applyAlignment="1">
      <alignment horizontal="center"/>
    </xf>
    <xf numFmtId="0" fontId="51" fillId="35" borderId="28" xfId="0" applyFont="1" applyFill="1" applyBorder="1" applyAlignment="1">
      <alignment horizontal="center"/>
    </xf>
    <xf numFmtId="0" fontId="51" fillId="35" borderId="29" xfId="0" applyFont="1" applyFill="1" applyBorder="1" applyAlignment="1">
      <alignment horizontal="center"/>
    </xf>
    <xf numFmtId="0" fontId="51" fillId="35" borderId="35" xfId="0" applyFont="1" applyFill="1" applyBorder="1" applyAlignment="1">
      <alignment horizontal="center"/>
    </xf>
    <xf numFmtId="0" fontId="44" fillId="6" borderId="0" xfId="0" applyFont="1" applyFill="1" applyAlignment="1">
      <alignment horizontal="center"/>
    </xf>
    <xf numFmtId="0" fontId="47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44" fillId="4" borderId="0" xfId="0" applyFont="1" applyFill="1" applyAlignment="1">
      <alignment horizontal="center"/>
    </xf>
    <xf numFmtId="0" fontId="51" fillId="35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6.421875" style="0" bestFit="1" customWidth="1"/>
    <col min="2" max="2" width="36.421875" style="0" customWidth="1"/>
    <col min="3" max="3" width="14.57421875" style="7" customWidth="1"/>
    <col min="4" max="5" width="14.140625" style="0" customWidth="1"/>
    <col min="6" max="6" width="12.7109375" style="0" bestFit="1" customWidth="1"/>
    <col min="7" max="7" width="14.421875" style="0" bestFit="1" customWidth="1"/>
  </cols>
  <sheetData>
    <row r="1" spans="1:13" s="8" customFormat="1" ht="88.5" customHeight="1" thickBot="1">
      <c r="A1" s="98" t="s">
        <v>167</v>
      </c>
      <c r="B1" s="99"/>
      <c r="C1" s="99"/>
      <c r="D1" s="99"/>
      <c r="E1" s="99"/>
      <c r="F1" s="99"/>
      <c r="G1" s="99"/>
      <c r="H1" s="99"/>
      <c r="I1" s="100"/>
      <c r="J1" s="46"/>
      <c r="K1" s="46"/>
      <c r="L1" s="46"/>
      <c r="M1" s="46"/>
    </row>
    <row r="2" spans="1:13" s="8" customFormat="1" ht="36" customHeight="1" thickBot="1">
      <c r="A2" s="101" t="s">
        <v>166</v>
      </c>
      <c r="B2" s="102"/>
      <c r="C2" s="102"/>
      <c r="D2" s="102"/>
      <c r="E2" s="102"/>
      <c r="F2" s="102"/>
      <c r="G2" s="102"/>
      <c r="H2" s="102"/>
      <c r="I2" s="103"/>
      <c r="J2" s="46"/>
      <c r="K2" s="46"/>
      <c r="L2" s="46"/>
      <c r="M2" s="46"/>
    </row>
    <row r="3" spans="10:13" s="8" customFormat="1" ht="12.75">
      <c r="J3" s="46"/>
      <c r="K3" s="46"/>
      <c r="L3" s="46"/>
      <c r="M3" s="46"/>
    </row>
    <row r="4" spans="1:13" s="2" customFormat="1" ht="18">
      <c r="A4" s="96" t="s">
        <v>157</v>
      </c>
      <c r="B4" s="97"/>
      <c r="C4" s="97"/>
      <c r="D4" s="97"/>
      <c r="E4" s="97"/>
      <c r="F4" s="97"/>
      <c r="G4" s="97"/>
      <c r="H4" s="97"/>
      <c r="I4" s="97"/>
      <c r="J4" s="46"/>
      <c r="K4" s="46"/>
      <c r="L4" s="46"/>
      <c r="M4" s="46"/>
    </row>
    <row r="5" spans="1:13" s="10" customFormat="1" ht="16.5" thickBot="1">
      <c r="A5" s="12"/>
      <c r="B5" s="12"/>
      <c r="C5" s="12"/>
      <c r="D5" s="94">
        <v>2007</v>
      </c>
      <c r="E5" s="94"/>
      <c r="F5" s="95">
        <v>2008</v>
      </c>
      <c r="G5" s="95"/>
      <c r="H5" s="94">
        <v>2009</v>
      </c>
      <c r="I5" s="94"/>
      <c r="J5" s="47"/>
      <c r="K5" s="47"/>
      <c r="L5" s="47"/>
      <c r="M5" s="47"/>
    </row>
    <row r="6" spans="1:13" s="9" customFormat="1" ht="13.5" thickBot="1">
      <c r="A6" s="55" t="s">
        <v>0</v>
      </c>
      <c r="B6" s="55" t="s">
        <v>1</v>
      </c>
      <c r="C6" s="55"/>
      <c r="D6" s="55" t="s">
        <v>4</v>
      </c>
      <c r="E6" s="55" t="s">
        <v>5</v>
      </c>
      <c r="F6" s="55" t="s">
        <v>2</v>
      </c>
      <c r="G6" s="55" t="s">
        <v>3</v>
      </c>
      <c r="H6" s="55" t="s">
        <v>2</v>
      </c>
      <c r="I6" s="55" t="s">
        <v>3</v>
      </c>
      <c r="J6" s="48"/>
      <c r="K6" s="48"/>
      <c r="L6" s="48"/>
      <c r="M6" s="48"/>
    </row>
    <row r="7" spans="1:13" ht="12.75">
      <c r="A7" s="56">
        <v>200</v>
      </c>
      <c r="B7" s="57" t="s">
        <v>6</v>
      </c>
      <c r="C7" s="57"/>
      <c r="D7" s="58">
        <v>290000</v>
      </c>
      <c r="E7" s="59">
        <v>0</v>
      </c>
      <c r="F7" s="60">
        <v>270000</v>
      </c>
      <c r="G7" s="61">
        <v>0</v>
      </c>
      <c r="H7" s="58">
        <v>250000</v>
      </c>
      <c r="I7" s="62">
        <v>0</v>
      </c>
      <c r="J7" s="46"/>
      <c r="K7" s="46"/>
      <c r="L7" s="46"/>
      <c r="M7" s="46"/>
    </row>
    <row r="8" spans="1:13" ht="12.75">
      <c r="A8" s="63">
        <v>210</v>
      </c>
      <c r="B8" s="49" t="s">
        <v>7</v>
      </c>
      <c r="C8" s="49"/>
      <c r="D8" s="50">
        <v>492424.24</v>
      </c>
      <c r="E8" s="51">
        <v>0</v>
      </c>
      <c r="F8" s="52">
        <v>477272.72</v>
      </c>
      <c r="G8" s="53">
        <v>0</v>
      </c>
      <c r="H8" s="50">
        <v>462121.2</v>
      </c>
      <c r="I8" s="64">
        <v>0</v>
      </c>
      <c r="J8" s="46"/>
      <c r="K8" s="46"/>
      <c r="L8" s="46"/>
      <c r="M8" s="46"/>
    </row>
    <row r="9" spans="1:13" s="2" customFormat="1" ht="12.75">
      <c r="A9" s="63">
        <v>400</v>
      </c>
      <c r="B9" s="49" t="s">
        <v>116</v>
      </c>
      <c r="C9" s="49"/>
      <c r="D9" s="50">
        <v>309333.34</v>
      </c>
      <c r="E9" s="51">
        <v>0</v>
      </c>
      <c r="F9" s="52">
        <v>288000.01</v>
      </c>
      <c r="G9" s="53">
        <v>0</v>
      </c>
      <c r="H9" s="50">
        <v>309110.01</v>
      </c>
      <c r="I9" s="64">
        <v>0</v>
      </c>
      <c r="J9" s="46"/>
      <c r="K9" s="46"/>
      <c r="L9" s="46"/>
      <c r="M9" s="46"/>
    </row>
    <row r="10" spans="1:13" ht="12.75">
      <c r="A10" s="63">
        <v>600</v>
      </c>
      <c r="B10" s="49" t="s">
        <v>8</v>
      </c>
      <c r="C10" s="49"/>
      <c r="D10" s="50">
        <v>54400</v>
      </c>
      <c r="E10" s="51">
        <v>0</v>
      </c>
      <c r="F10" s="52">
        <v>51200</v>
      </c>
      <c r="G10" s="53">
        <v>0</v>
      </c>
      <c r="H10" s="50">
        <v>48000</v>
      </c>
      <c r="I10" s="64">
        <v>0</v>
      </c>
      <c r="J10" s="46"/>
      <c r="K10" s="46"/>
      <c r="L10" s="46"/>
      <c r="M10" s="46"/>
    </row>
    <row r="11" spans="1:13" ht="12.75">
      <c r="A11" s="63">
        <v>1110</v>
      </c>
      <c r="B11" s="49" t="s">
        <v>9</v>
      </c>
      <c r="C11" s="49"/>
      <c r="D11" s="50">
        <v>2500</v>
      </c>
      <c r="E11" s="51">
        <v>0</v>
      </c>
      <c r="F11" s="52">
        <v>2300</v>
      </c>
      <c r="G11" s="53">
        <v>0</v>
      </c>
      <c r="H11" s="50">
        <v>1500</v>
      </c>
      <c r="I11" s="64">
        <v>0</v>
      </c>
      <c r="J11" s="46"/>
      <c r="K11" s="46"/>
      <c r="L11" s="46"/>
      <c r="M11" s="46"/>
    </row>
    <row r="12" spans="1:13" ht="12.75">
      <c r="A12" s="63">
        <v>1120</v>
      </c>
      <c r="B12" s="49" t="s">
        <v>10</v>
      </c>
      <c r="C12" s="49"/>
      <c r="D12" s="50">
        <v>4000</v>
      </c>
      <c r="E12" s="51">
        <v>0</v>
      </c>
      <c r="F12" s="52">
        <v>3500</v>
      </c>
      <c r="G12" s="53">
        <v>0</v>
      </c>
      <c r="H12" s="50">
        <v>2100</v>
      </c>
      <c r="I12" s="64">
        <v>0</v>
      </c>
      <c r="J12" s="46"/>
      <c r="K12" s="46"/>
      <c r="L12" s="46"/>
      <c r="M12" s="46"/>
    </row>
    <row r="13" spans="1:13" ht="12.75">
      <c r="A13" s="63">
        <v>1121</v>
      </c>
      <c r="B13" s="49" t="s">
        <v>11</v>
      </c>
      <c r="C13" s="49"/>
      <c r="D13" s="50">
        <v>1500</v>
      </c>
      <c r="E13" s="51">
        <v>0</v>
      </c>
      <c r="F13" s="52">
        <v>1800</v>
      </c>
      <c r="G13" s="53">
        <v>0</v>
      </c>
      <c r="H13" s="50">
        <v>2000</v>
      </c>
      <c r="I13" s="64">
        <v>0</v>
      </c>
      <c r="J13" s="46"/>
      <c r="K13" s="46"/>
      <c r="L13" s="46"/>
      <c r="M13" s="46"/>
    </row>
    <row r="14" spans="1:13" ht="12.75">
      <c r="A14" s="63">
        <v>1140</v>
      </c>
      <c r="B14" s="49" t="s">
        <v>12</v>
      </c>
      <c r="C14" s="49"/>
      <c r="D14" s="50">
        <v>90000</v>
      </c>
      <c r="E14" s="51">
        <v>0</v>
      </c>
      <c r="F14" s="52">
        <v>93000</v>
      </c>
      <c r="G14" s="53">
        <v>0</v>
      </c>
      <c r="H14" s="50">
        <v>108000</v>
      </c>
      <c r="I14" s="64">
        <v>0</v>
      </c>
      <c r="J14" s="46"/>
      <c r="K14" s="46"/>
      <c r="L14" s="46"/>
      <c r="M14" s="46"/>
    </row>
    <row r="15" spans="1:13" ht="12.75">
      <c r="A15" s="63">
        <v>2331</v>
      </c>
      <c r="B15" s="49" t="s">
        <v>13</v>
      </c>
      <c r="C15" s="49"/>
      <c r="D15" s="50">
        <v>12000</v>
      </c>
      <c r="E15" s="51">
        <v>0</v>
      </c>
      <c r="F15" s="52">
        <v>12000</v>
      </c>
      <c r="G15" s="53">
        <v>0</v>
      </c>
      <c r="H15" s="50">
        <v>4000</v>
      </c>
      <c r="I15" s="64">
        <v>0</v>
      </c>
      <c r="J15" s="46"/>
      <c r="K15" s="46"/>
      <c r="L15" s="46"/>
      <c r="M15" s="46"/>
    </row>
    <row r="16" spans="1:13" ht="12.75">
      <c r="A16" s="63">
        <v>2700</v>
      </c>
      <c r="B16" s="49" t="s">
        <v>14</v>
      </c>
      <c r="C16" s="49"/>
      <c r="D16" s="50">
        <v>2445</v>
      </c>
      <c r="E16" s="51">
        <v>0</v>
      </c>
      <c r="F16" s="52">
        <v>2445</v>
      </c>
      <c r="G16" s="53">
        <v>0</v>
      </c>
      <c r="H16" s="50">
        <v>1997</v>
      </c>
      <c r="I16" s="64">
        <v>0</v>
      </c>
      <c r="J16" s="46"/>
      <c r="K16" s="46"/>
      <c r="L16" s="46"/>
      <c r="M16" s="46"/>
    </row>
    <row r="17" spans="1:13" ht="12.75">
      <c r="A17" s="63">
        <v>2800</v>
      </c>
      <c r="B17" s="49" t="s">
        <v>15</v>
      </c>
      <c r="C17" s="49"/>
      <c r="D17" s="50">
        <v>78000</v>
      </c>
      <c r="E17" s="51">
        <v>0</v>
      </c>
      <c r="F17" s="52">
        <v>40015</v>
      </c>
      <c r="G17" s="53">
        <v>0</v>
      </c>
      <c r="H17" s="50">
        <v>38997</v>
      </c>
      <c r="I17" s="64">
        <v>0</v>
      </c>
      <c r="J17" s="46"/>
      <c r="K17" s="46"/>
      <c r="L17" s="46"/>
      <c r="M17" s="46"/>
    </row>
    <row r="18" spans="1:13" ht="12.75">
      <c r="A18" s="63">
        <v>2850</v>
      </c>
      <c r="B18" s="49" t="s">
        <v>16</v>
      </c>
      <c r="C18" s="49"/>
      <c r="D18" s="50">
        <v>150000</v>
      </c>
      <c r="E18" s="51">
        <v>0</v>
      </c>
      <c r="F18" s="52">
        <v>150000</v>
      </c>
      <c r="G18" s="53">
        <v>0</v>
      </c>
      <c r="H18" s="50">
        <v>150000</v>
      </c>
      <c r="I18" s="64">
        <v>0</v>
      </c>
      <c r="J18" s="46"/>
      <c r="K18" s="46"/>
      <c r="L18" s="46"/>
      <c r="M18" s="46"/>
    </row>
    <row r="19" spans="1:13" ht="12.75">
      <c r="A19" s="63">
        <v>3300</v>
      </c>
      <c r="B19" s="49" t="s">
        <v>17</v>
      </c>
      <c r="C19" s="54" t="s">
        <v>106</v>
      </c>
      <c r="D19" s="51">
        <v>0</v>
      </c>
      <c r="E19" s="50">
        <v>130000</v>
      </c>
      <c r="F19" s="53">
        <v>0</v>
      </c>
      <c r="G19" s="52">
        <v>105000</v>
      </c>
      <c r="H19" s="51">
        <v>0</v>
      </c>
      <c r="I19" s="65">
        <v>97000</v>
      </c>
      <c r="J19" s="46"/>
      <c r="K19" s="46"/>
      <c r="L19" s="46"/>
      <c r="M19" s="46"/>
    </row>
    <row r="20" spans="1:13" ht="12.75">
      <c r="A20" s="63">
        <v>3490</v>
      </c>
      <c r="B20" s="49" t="s">
        <v>18</v>
      </c>
      <c r="C20" s="54" t="s">
        <v>105</v>
      </c>
      <c r="D20" s="51">
        <v>0</v>
      </c>
      <c r="E20" s="50">
        <v>100000</v>
      </c>
      <c r="F20" s="53">
        <v>0</v>
      </c>
      <c r="G20" s="52">
        <v>90000</v>
      </c>
      <c r="H20" s="51">
        <v>0</v>
      </c>
      <c r="I20" s="65">
        <v>80000</v>
      </c>
      <c r="J20" s="46"/>
      <c r="K20" s="46"/>
      <c r="L20" s="46"/>
      <c r="M20" s="46"/>
    </row>
    <row r="21" spans="1:13" ht="12.75">
      <c r="A21" s="63">
        <v>3493</v>
      </c>
      <c r="B21" s="49" t="s">
        <v>19</v>
      </c>
      <c r="C21" s="54" t="s">
        <v>104</v>
      </c>
      <c r="D21" s="51">
        <v>0</v>
      </c>
      <c r="E21" s="50">
        <v>350000</v>
      </c>
      <c r="F21" s="53">
        <v>0</v>
      </c>
      <c r="G21" s="52">
        <v>330000</v>
      </c>
      <c r="H21" s="51">
        <v>0</v>
      </c>
      <c r="I21" s="65">
        <v>315000</v>
      </c>
      <c r="J21" s="46"/>
      <c r="K21" s="46"/>
      <c r="L21" s="46"/>
      <c r="M21" s="46"/>
    </row>
    <row r="22" spans="1:13" ht="12.75">
      <c r="A22" s="63">
        <v>3520</v>
      </c>
      <c r="B22" s="49" t="s">
        <v>20</v>
      </c>
      <c r="C22" s="54" t="s">
        <v>106</v>
      </c>
      <c r="D22" s="51">
        <v>0</v>
      </c>
      <c r="E22" s="50">
        <v>13000</v>
      </c>
      <c r="F22" s="53">
        <v>0</v>
      </c>
      <c r="G22" s="53">
        <v>909.75</v>
      </c>
      <c r="H22" s="51">
        <v>0</v>
      </c>
      <c r="I22" s="64">
        <v>301.21</v>
      </c>
      <c r="J22" s="46"/>
      <c r="K22" s="46"/>
      <c r="L22" s="46"/>
      <c r="M22" s="46"/>
    </row>
    <row r="23" spans="1:13" ht="12.75">
      <c r="A23" s="63">
        <v>4000</v>
      </c>
      <c r="B23" s="49" t="s">
        <v>21</v>
      </c>
      <c r="C23" s="49"/>
      <c r="D23" s="51">
        <v>0</v>
      </c>
      <c r="E23" s="51">
        <v>0</v>
      </c>
      <c r="F23" s="53">
        <v>0</v>
      </c>
      <c r="G23" s="53">
        <v>590.91</v>
      </c>
      <c r="H23" s="51">
        <v>0</v>
      </c>
      <c r="I23" s="65">
        <v>1690.91</v>
      </c>
      <c r="J23" s="46"/>
      <c r="K23" s="46"/>
      <c r="L23" s="46"/>
      <c r="M23" s="46"/>
    </row>
    <row r="24" spans="1:13" ht="12.75">
      <c r="A24" s="63">
        <v>4080</v>
      </c>
      <c r="B24" s="49" t="s">
        <v>22</v>
      </c>
      <c r="C24" s="49"/>
      <c r="D24" s="51">
        <v>0</v>
      </c>
      <c r="E24" s="51">
        <v>0</v>
      </c>
      <c r="F24" s="53">
        <v>0</v>
      </c>
      <c r="G24" s="52">
        <v>40300</v>
      </c>
      <c r="H24" s="51">
        <v>0</v>
      </c>
      <c r="I24" s="65">
        <v>38900</v>
      </c>
      <c r="J24" s="46"/>
      <c r="K24" s="46"/>
      <c r="L24" s="46"/>
      <c r="M24" s="46"/>
    </row>
    <row r="25" spans="1:13" ht="12.75">
      <c r="A25" s="63">
        <v>4240</v>
      </c>
      <c r="B25" s="49" t="s">
        <v>23</v>
      </c>
      <c r="C25" s="49"/>
      <c r="D25" s="51">
        <v>0</v>
      </c>
      <c r="E25" s="51">
        <v>0</v>
      </c>
      <c r="F25" s="53">
        <v>0</v>
      </c>
      <c r="G25" s="52">
        <v>8366.36</v>
      </c>
      <c r="H25" s="51">
        <v>0</v>
      </c>
      <c r="I25" s="65">
        <v>11207.27</v>
      </c>
      <c r="J25" s="46"/>
      <c r="K25" s="46"/>
      <c r="L25" s="46"/>
      <c r="M25" s="46"/>
    </row>
    <row r="26" spans="1:13" ht="12.75">
      <c r="A26" s="63">
        <v>4245</v>
      </c>
      <c r="B26" s="49" t="s">
        <v>24</v>
      </c>
      <c r="C26" s="49"/>
      <c r="D26" s="51">
        <v>0</v>
      </c>
      <c r="E26" s="51">
        <v>0</v>
      </c>
      <c r="F26" s="53">
        <v>0</v>
      </c>
      <c r="G26" s="52">
        <v>30950</v>
      </c>
      <c r="H26" s="51">
        <v>0</v>
      </c>
      <c r="I26" s="65">
        <v>23590.91</v>
      </c>
      <c r="J26" s="46"/>
      <c r="K26" s="46"/>
      <c r="L26" s="46"/>
      <c r="M26" s="46"/>
    </row>
    <row r="27" spans="1:13" ht="12.75">
      <c r="A27" s="63">
        <v>4280</v>
      </c>
      <c r="B27" s="49" t="s">
        <v>25</v>
      </c>
      <c r="C27" s="49"/>
      <c r="D27" s="51">
        <v>0</v>
      </c>
      <c r="E27" s="51">
        <v>0</v>
      </c>
      <c r="F27" s="53">
        <v>0</v>
      </c>
      <c r="G27" s="52">
        <v>1397</v>
      </c>
      <c r="H27" s="51">
        <v>0</v>
      </c>
      <c r="I27" s="65">
        <v>1451</v>
      </c>
      <c r="J27" s="46"/>
      <c r="K27" s="46"/>
      <c r="L27" s="46"/>
      <c r="M27" s="46"/>
    </row>
    <row r="28" spans="1:13" ht="12.75">
      <c r="A28" s="63">
        <v>4299</v>
      </c>
      <c r="B28" s="49" t="s">
        <v>26</v>
      </c>
      <c r="C28" s="49"/>
      <c r="D28" s="51">
        <v>0</v>
      </c>
      <c r="E28" s="51">
        <v>0</v>
      </c>
      <c r="F28" s="53">
        <v>0</v>
      </c>
      <c r="G28" s="52">
        <v>3000</v>
      </c>
      <c r="H28" s="51">
        <v>0</v>
      </c>
      <c r="I28" s="65">
        <v>15000</v>
      </c>
      <c r="J28" s="46"/>
      <c r="K28" s="46"/>
      <c r="L28" s="46"/>
      <c r="M28" s="46"/>
    </row>
    <row r="29" spans="1:13" ht="12.75">
      <c r="A29" s="63">
        <v>4300</v>
      </c>
      <c r="B29" s="49" t="s">
        <v>27</v>
      </c>
      <c r="C29" s="49"/>
      <c r="D29" s="51">
        <v>0</v>
      </c>
      <c r="E29" s="51">
        <v>0</v>
      </c>
      <c r="F29" s="53">
        <v>0</v>
      </c>
      <c r="G29" s="53">
        <v>300</v>
      </c>
      <c r="H29" s="51">
        <v>0</v>
      </c>
      <c r="I29" s="64">
        <v>200</v>
      </c>
      <c r="J29" s="46"/>
      <c r="K29" s="46"/>
      <c r="L29" s="46"/>
      <c r="M29" s="46"/>
    </row>
    <row r="30" spans="1:13" ht="12.75">
      <c r="A30" s="63">
        <v>4811</v>
      </c>
      <c r="B30" s="49" t="s">
        <v>28</v>
      </c>
      <c r="C30" s="49"/>
      <c r="D30" s="51">
        <v>0</v>
      </c>
      <c r="E30" s="51">
        <v>0</v>
      </c>
      <c r="F30" s="53">
        <v>0</v>
      </c>
      <c r="G30" s="52">
        <v>14180.91</v>
      </c>
      <c r="H30" s="51">
        <v>0</v>
      </c>
      <c r="I30" s="65">
        <v>32389.09</v>
      </c>
      <c r="J30" s="46"/>
      <c r="K30" s="46"/>
      <c r="L30" s="46"/>
      <c r="M30" s="46"/>
    </row>
    <row r="31" spans="1:13" ht="12.75">
      <c r="A31" s="63">
        <v>4900</v>
      </c>
      <c r="B31" s="49" t="s">
        <v>29</v>
      </c>
      <c r="C31" s="49"/>
      <c r="D31" s="51">
        <v>0</v>
      </c>
      <c r="E31" s="51">
        <v>0</v>
      </c>
      <c r="F31" s="53">
        <v>0</v>
      </c>
      <c r="G31" s="52">
        <v>4727.27</v>
      </c>
      <c r="H31" s="51">
        <v>0</v>
      </c>
      <c r="I31" s="65">
        <v>4111.82</v>
      </c>
      <c r="J31" s="46"/>
      <c r="K31" s="46"/>
      <c r="L31" s="46"/>
      <c r="M31" s="46"/>
    </row>
    <row r="32" spans="1:13" ht="12.75">
      <c r="A32" s="63">
        <v>5000</v>
      </c>
      <c r="B32" s="49" t="s">
        <v>30</v>
      </c>
      <c r="C32" s="49"/>
      <c r="D32" s="51">
        <v>0</v>
      </c>
      <c r="E32" s="51">
        <v>0</v>
      </c>
      <c r="F32" s="52">
        <v>1818.18</v>
      </c>
      <c r="G32" s="53">
        <v>0</v>
      </c>
      <c r="H32" s="50">
        <v>1363.64</v>
      </c>
      <c r="I32" s="64">
        <v>0</v>
      </c>
      <c r="J32" s="46"/>
      <c r="K32" s="46"/>
      <c r="L32" s="46"/>
      <c r="M32" s="46"/>
    </row>
    <row r="33" spans="1:13" ht="12.75">
      <c r="A33" s="63">
        <v>5065</v>
      </c>
      <c r="B33" s="49" t="s">
        <v>31</v>
      </c>
      <c r="C33" s="49"/>
      <c r="D33" s="51">
        <v>0</v>
      </c>
      <c r="E33" s="51">
        <v>0</v>
      </c>
      <c r="F33" s="52">
        <v>1325</v>
      </c>
      <c r="G33" s="53">
        <v>0</v>
      </c>
      <c r="H33" s="50">
        <v>1737.5</v>
      </c>
      <c r="I33" s="64">
        <v>0</v>
      </c>
      <c r="J33" s="46"/>
      <c r="K33" s="46"/>
      <c r="L33" s="46"/>
      <c r="M33" s="46"/>
    </row>
    <row r="34" spans="1:13" ht="12.75">
      <c r="A34" s="63">
        <v>5200</v>
      </c>
      <c r="B34" s="49" t="s">
        <v>32</v>
      </c>
      <c r="C34" s="49"/>
      <c r="D34" s="51">
        <v>0</v>
      </c>
      <c r="E34" s="51">
        <v>0</v>
      </c>
      <c r="F34" s="52">
        <v>3181.82</v>
      </c>
      <c r="G34" s="53">
        <v>0</v>
      </c>
      <c r="H34" s="50"/>
      <c r="I34" s="64"/>
      <c r="J34" s="46"/>
      <c r="K34" s="46"/>
      <c r="L34" s="46"/>
      <c r="M34" s="46"/>
    </row>
    <row r="35" spans="1:13" ht="12.75">
      <c r="A35" s="63">
        <v>5270</v>
      </c>
      <c r="B35" s="49" t="s">
        <v>33</v>
      </c>
      <c r="C35" s="49"/>
      <c r="D35" s="51">
        <v>0</v>
      </c>
      <c r="E35" s="51">
        <v>0</v>
      </c>
      <c r="F35" s="52">
        <v>7680</v>
      </c>
      <c r="G35" s="53">
        <v>0</v>
      </c>
      <c r="H35" s="50">
        <v>7490.91</v>
      </c>
      <c r="I35" s="64">
        <v>0</v>
      </c>
      <c r="J35" s="46"/>
      <c r="K35" s="46"/>
      <c r="L35" s="46"/>
      <c r="M35" s="46"/>
    </row>
    <row r="36" spans="1:13" ht="12.75">
      <c r="A36" s="63">
        <v>5280</v>
      </c>
      <c r="B36" s="49" t="s">
        <v>34</v>
      </c>
      <c r="C36" s="49"/>
      <c r="D36" s="51">
        <v>0</v>
      </c>
      <c r="E36" s="51">
        <v>0</v>
      </c>
      <c r="F36" s="53">
        <v>916.67</v>
      </c>
      <c r="G36" s="53">
        <v>0</v>
      </c>
      <c r="H36" s="51">
        <v>606.67</v>
      </c>
      <c r="I36" s="64">
        <v>0</v>
      </c>
      <c r="J36" s="46"/>
      <c r="K36" s="46"/>
      <c r="L36" s="46"/>
      <c r="M36" s="46"/>
    </row>
    <row r="37" spans="1:13" ht="12.75">
      <c r="A37" s="63">
        <v>5502</v>
      </c>
      <c r="B37" s="49" t="s">
        <v>35</v>
      </c>
      <c r="C37" s="49"/>
      <c r="D37" s="51">
        <v>0</v>
      </c>
      <c r="E37" s="51">
        <v>0</v>
      </c>
      <c r="F37" s="52">
        <v>11555</v>
      </c>
      <c r="G37" s="53">
        <v>0</v>
      </c>
      <c r="H37" s="50">
        <v>2666.67</v>
      </c>
      <c r="I37" s="64">
        <v>0</v>
      </c>
      <c r="J37" s="46"/>
      <c r="K37" s="46"/>
      <c r="L37" s="46"/>
      <c r="M37" s="46"/>
    </row>
    <row r="38" spans="1:13" ht="12.75">
      <c r="A38" s="63">
        <v>5720</v>
      </c>
      <c r="B38" s="49" t="s">
        <v>36</v>
      </c>
      <c r="C38" s="49"/>
      <c r="D38" s="51">
        <v>0</v>
      </c>
      <c r="E38" s="51">
        <v>0</v>
      </c>
      <c r="F38" s="52">
        <v>2916.67</v>
      </c>
      <c r="G38" s="53">
        <v>0</v>
      </c>
      <c r="H38" s="50">
        <v>2333.33</v>
      </c>
      <c r="I38" s="64">
        <v>0</v>
      </c>
      <c r="J38" s="46"/>
      <c r="K38" s="46"/>
      <c r="L38" s="46"/>
      <c r="M38" s="46"/>
    </row>
    <row r="39" spans="1:13" ht="12.75">
      <c r="A39" s="63">
        <v>5730</v>
      </c>
      <c r="B39" s="49" t="s">
        <v>37</v>
      </c>
      <c r="C39" s="49"/>
      <c r="D39" s="51">
        <v>0</v>
      </c>
      <c r="E39" s="51">
        <v>0</v>
      </c>
      <c r="F39" s="52">
        <v>1937.5</v>
      </c>
      <c r="G39" s="53">
        <v>0</v>
      </c>
      <c r="H39" s="50">
        <v>1843.33</v>
      </c>
      <c r="I39" s="64">
        <v>0</v>
      </c>
      <c r="J39" s="46"/>
      <c r="K39" s="46"/>
      <c r="L39" s="46"/>
      <c r="M39" s="46"/>
    </row>
    <row r="40" spans="1:13" ht="12.75">
      <c r="A40" s="63">
        <v>7010</v>
      </c>
      <c r="B40" s="49" t="s">
        <v>38</v>
      </c>
      <c r="C40" s="49"/>
      <c r="D40" s="51">
        <v>0</v>
      </c>
      <c r="E40" s="51">
        <v>0</v>
      </c>
      <c r="F40" s="52">
        <v>35151.52</v>
      </c>
      <c r="G40" s="53">
        <v>0</v>
      </c>
      <c r="H40" s="50">
        <v>35151.52</v>
      </c>
      <c r="I40" s="64">
        <v>0</v>
      </c>
      <c r="J40" s="46"/>
      <c r="K40" s="46"/>
      <c r="L40" s="46"/>
      <c r="M40" s="46"/>
    </row>
    <row r="41" spans="1:13" ht="12.75">
      <c r="A41" s="63">
        <v>7011</v>
      </c>
      <c r="B41" s="49" t="s">
        <v>39</v>
      </c>
      <c r="C41" s="49"/>
      <c r="D41" s="51">
        <v>0</v>
      </c>
      <c r="E41" s="51">
        <v>0</v>
      </c>
      <c r="F41" s="52">
        <v>3200</v>
      </c>
      <c r="G41" s="53">
        <v>0</v>
      </c>
      <c r="H41" s="50">
        <v>3200</v>
      </c>
      <c r="I41" s="64">
        <v>0</v>
      </c>
      <c r="J41" s="46"/>
      <c r="K41" s="46"/>
      <c r="L41" s="46"/>
      <c r="M41" s="46"/>
    </row>
    <row r="42" spans="1:13" s="4" customFormat="1" ht="12.75">
      <c r="A42" s="63">
        <v>7013</v>
      </c>
      <c r="B42" s="49" t="s">
        <v>117</v>
      </c>
      <c r="C42" s="49"/>
      <c r="D42" s="51">
        <v>0</v>
      </c>
      <c r="E42" s="51">
        <v>0</v>
      </c>
      <c r="F42" s="52">
        <v>21333.33</v>
      </c>
      <c r="G42" s="53">
        <v>0</v>
      </c>
      <c r="H42" s="50">
        <v>23473.33</v>
      </c>
      <c r="I42" s="64">
        <v>0</v>
      </c>
      <c r="J42" s="46"/>
      <c r="K42" s="46"/>
      <c r="L42" s="46"/>
      <c r="M42" s="46"/>
    </row>
    <row r="43" spans="1:13" ht="12.75">
      <c r="A43" s="63">
        <v>7600</v>
      </c>
      <c r="B43" s="49" t="s">
        <v>40</v>
      </c>
      <c r="C43" s="49"/>
      <c r="D43" s="51">
        <v>0</v>
      </c>
      <c r="E43" s="51">
        <v>0</v>
      </c>
      <c r="F43" s="53">
        <v>250</v>
      </c>
      <c r="G43" s="53">
        <v>0</v>
      </c>
      <c r="H43" s="51">
        <v>299.17</v>
      </c>
      <c r="I43" s="64">
        <v>0</v>
      </c>
      <c r="J43" s="46"/>
      <c r="K43" s="46"/>
      <c r="L43" s="46"/>
      <c r="M43" s="46"/>
    </row>
    <row r="44" spans="1:13" ht="12.75">
      <c r="A44" s="63">
        <v>7620</v>
      </c>
      <c r="B44" s="49" t="s">
        <v>41</v>
      </c>
      <c r="C44" s="49"/>
      <c r="D44" s="51">
        <v>0</v>
      </c>
      <c r="E44" s="51">
        <v>0</v>
      </c>
      <c r="F44" s="53">
        <v>136.36</v>
      </c>
      <c r="G44" s="53">
        <v>0</v>
      </c>
      <c r="H44" s="51">
        <v>80.91</v>
      </c>
      <c r="I44" s="64">
        <v>0</v>
      </c>
      <c r="J44" s="46"/>
      <c r="K44" s="46"/>
      <c r="L44" s="46"/>
      <c r="M44" s="46"/>
    </row>
    <row r="45" spans="1:13" ht="12.75">
      <c r="A45" s="63">
        <v>7640</v>
      </c>
      <c r="B45" s="49" t="s">
        <v>42</v>
      </c>
      <c r="C45" s="49"/>
      <c r="D45" s="51">
        <v>0</v>
      </c>
      <c r="E45" s="51">
        <v>0</v>
      </c>
      <c r="F45" s="52">
        <v>1190</v>
      </c>
      <c r="G45" s="53">
        <v>0</v>
      </c>
      <c r="H45" s="50">
        <v>1350</v>
      </c>
      <c r="I45" s="64">
        <v>0</v>
      </c>
      <c r="J45" s="46"/>
      <c r="K45" s="46"/>
      <c r="L45" s="46"/>
      <c r="M45" s="46"/>
    </row>
    <row r="46" spans="1:13" ht="12.75">
      <c r="A46" s="63">
        <v>8060</v>
      </c>
      <c r="B46" s="49" t="s">
        <v>43</v>
      </c>
      <c r="C46" s="49"/>
      <c r="D46" s="51">
        <v>0</v>
      </c>
      <c r="E46" s="51">
        <v>0</v>
      </c>
      <c r="F46" s="53">
        <v>0</v>
      </c>
      <c r="G46" s="52">
        <v>2500</v>
      </c>
      <c r="H46" s="51">
        <v>0</v>
      </c>
      <c r="I46" s="65">
        <v>1980</v>
      </c>
      <c r="J46" s="46"/>
      <c r="K46" s="46"/>
      <c r="L46" s="46"/>
      <c r="M46" s="46"/>
    </row>
    <row r="47" spans="1:13" ht="12.75">
      <c r="A47" s="63">
        <v>8280</v>
      </c>
      <c r="B47" s="49" t="s">
        <v>44</v>
      </c>
      <c r="C47" s="49"/>
      <c r="D47" s="51">
        <v>0</v>
      </c>
      <c r="E47" s="51">
        <v>0</v>
      </c>
      <c r="F47" s="52">
        <v>8000</v>
      </c>
      <c r="G47" s="53">
        <v>0</v>
      </c>
      <c r="H47" s="50">
        <v>6500</v>
      </c>
      <c r="I47" s="64">
        <v>0</v>
      </c>
      <c r="J47" s="46"/>
      <c r="K47" s="46"/>
      <c r="L47" s="46"/>
      <c r="M47" s="46"/>
    </row>
    <row r="48" spans="1:13" ht="12.75">
      <c r="A48" s="63">
        <v>9200</v>
      </c>
      <c r="B48" s="49" t="s">
        <v>45</v>
      </c>
      <c r="C48" s="49"/>
      <c r="D48" s="51">
        <v>0</v>
      </c>
      <c r="E48" s="51">
        <v>0</v>
      </c>
      <c r="F48" s="52">
        <v>33700</v>
      </c>
      <c r="G48" s="53">
        <v>0</v>
      </c>
      <c r="H48" s="50">
        <v>22523</v>
      </c>
      <c r="I48" s="64">
        <v>0</v>
      </c>
      <c r="J48" s="46"/>
      <c r="K48" s="46"/>
      <c r="L48" s="46"/>
      <c r="M48" s="46"/>
    </row>
    <row r="49" spans="1:13" ht="13.5" thickBot="1">
      <c r="A49" s="66">
        <v>9800</v>
      </c>
      <c r="B49" s="67" t="s">
        <v>46</v>
      </c>
      <c r="C49" s="67"/>
      <c r="D49" s="68">
        <v>0</v>
      </c>
      <c r="E49" s="68">
        <v>0</v>
      </c>
      <c r="F49" s="69">
        <v>0</v>
      </c>
      <c r="G49" s="70">
        <v>893602.58</v>
      </c>
      <c r="H49" s="68">
        <v>0</v>
      </c>
      <c r="I49" s="71">
        <v>865622.98</v>
      </c>
      <c r="J49" s="46"/>
      <c r="K49" s="46"/>
      <c r="L49" s="46"/>
      <c r="M49" s="46"/>
    </row>
    <row r="50" spans="1:13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</row>
    <row r="51" spans="1:13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1:13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3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1:13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1:13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</sheetData>
  <sheetProtection/>
  <mergeCells count="6">
    <mergeCell ref="D5:E5"/>
    <mergeCell ref="F5:G5"/>
    <mergeCell ref="H5:I5"/>
    <mergeCell ref="A4:I4"/>
    <mergeCell ref="A1:I1"/>
    <mergeCell ref="A2:I2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2.8515625" style="0" customWidth="1"/>
    <col min="2" max="2" width="47.8515625" style="0" customWidth="1"/>
    <col min="4" max="4" width="12.57421875" style="0" customWidth="1"/>
  </cols>
  <sheetData>
    <row r="1" spans="1:10" s="8" customFormat="1" ht="63.75" customHeight="1" thickBot="1">
      <c r="A1" s="98" t="s">
        <v>167</v>
      </c>
      <c r="B1" s="99"/>
      <c r="C1" s="99"/>
      <c r="D1" s="99"/>
      <c r="E1" s="99"/>
      <c r="F1" s="100"/>
      <c r="G1" s="74"/>
      <c r="H1" s="74"/>
      <c r="I1" s="74"/>
      <c r="J1" s="46"/>
    </row>
    <row r="2" spans="1:10" s="6" customFormat="1" ht="18.75" thickBot="1">
      <c r="A2" s="105" t="s">
        <v>158</v>
      </c>
      <c r="B2" s="106"/>
      <c r="C2" s="106"/>
      <c r="D2" s="106"/>
      <c r="E2" s="106"/>
      <c r="F2" s="107"/>
      <c r="G2" s="46"/>
      <c r="H2" s="46"/>
      <c r="I2" s="46"/>
      <c r="J2" s="46"/>
    </row>
    <row r="3" spans="1:10" s="6" customFormat="1" ht="16.5" thickBot="1">
      <c r="A3" s="75"/>
      <c r="B3" s="76"/>
      <c r="C3" s="95">
        <v>2008</v>
      </c>
      <c r="D3" s="95"/>
      <c r="E3" s="94">
        <v>2009</v>
      </c>
      <c r="F3" s="104"/>
      <c r="G3" s="46"/>
      <c r="H3" s="46"/>
      <c r="I3" s="46"/>
      <c r="J3" s="46"/>
    </row>
    <row r="4" spans="1:10" ht="15.75" customHeight="1">
      <c r="A4" s="77" t="s">
        <v>77</v>
      </c>
      <c r="B4" s="11" t="s">
        <v>47</v>
      </c>
      <c r="C4" s="11" t="s">
        <v>2</v>
      </c>
      <c r="D4" s="11" t="s">
        <v>3</v>
      </c>
      <c r="E4" s="11" t="s">
        <v>2</v>
      </c>
      <c r="F4" s="78" t="s">
        <v>3</v>
      </c>
      <c r="G4" s="46"/>
      <c r="H4" s="46"/>
      <c r="I4" s="46"/>
      <c r="J4" s="46"/>
    </row>
    <row r="5" spans="1:10" ht="15.75" customHeight="1">
      <c r="A5" s="63" t="s">
        <v>78</v>
      </c>
      <c r="B5" s="49" t="s">
        <v>48</v>
      </c>
      <c r="C5" s="52">
        <v>0</v>
      </c>
      <c r="D5" s="53">
        <v>590.91</v>
      </c>
      <c r="E5" s="50">
        <v>0</v>
      </c>
      <c r="F5" s="64">
        <v>1690.91</v>
      </c>
      <c r="G5" s="46"/>
      <c r="H5" s="46"/>
      <c r="I5" s="46"/>
      <c r="J5" s="46"/>
    </row>
    <row r="6" spans="1:10" ht="15.75" customHeight="1">
      <c r="A6" s="63" t="s">
        <v>78</v>
      </c>
      <c r="B6" s="49" t="s">
        <v>49</v>
      </c>
      <c r="C6" s="52">
        <v>0</v>
      </c>
      <c r="D6" s="53">
        <v>39316.36</v>
      </c>
      <c r="E6" s="50">
        <v>0</v>
      </c>
      <c r="F6" s="64">
        <v>34798.18</v>
      </c>
      <c r="G6" s="46"/>
      <c r="H6" s="46"/>
      <c r="I6" s="46"/>
      <c r="J6" s="46"/>
    </row>
    <row r="7" spans="1:10" ht="15.75" customHeight="1">
      <c r="A7" s="63" t="s">
        <v>78</v>
      </c>
      <c r="B7" s="49" t="s">
        <v>50</v>
      </c>
      <c r="C7" s="53">
        <v>0</v>
      </c>
      <c r="D7" s="52">
        <v>14180.91</v>
      </c>
      <c r="E7" s="51">
        <v>0</v>
      </c>
      <c r="F7" s="65">
        <v>32389.09</v>
      </c>
      <c r="G7" s="46"/>
      <c r="H7" s="46"/>
      <c r="I7" s="46"/>
      <c r="J7" s="46"/>
    </row>
    <row r="8" spans="1:10" ht="15.75" customHeight="1">
      <c r="A8" s="63" t="s">
        <v>78</v>
      </c>
      <c r="B8" s="49" t="s">
        <v>51</v>
      </c>
      <c r="C8" s="53">
        <v>0</v>
      </c>
      <c r="D8" s="52">
        <v>40300</v>
      </c>
      <c r="E8" s="51">
        <v>0</v>
      </c>
      <c r="F8" s="65">
        <v>38900</v>
      </c>
      <c r="G8" s="46"/>
      <c r="H8" s="46"/>
      <c r="I8" s="46"/>
      <c r="J8" s="46"/>
    </row>
    <row r="9" spans="1:10" ht="15.75" customHeight="1">
      <c r="A9" s="63" t="s">
        <v>78</v>
      </c>
      <c r="B9" s="49" t="s">
        <v>52</v>
      </c>
      <c r="C9" s="53">
        <v>0</v>
      </c>
      <c r="D9" s="52">
        <v>1397</v>
      </c>
      <c r="E9" s="51">
        <v>0</v>
      </c>
      <c r="F9" s="65">
        <v>1451</v>
      </c>
      <c r="G9" s="46"/>
      <c r="H9" s="46"/>
      <c r="I9" s="46"/>
      <c r="J9" s="46"/>
    </row>
    <row r="10" spans="1:10" ht="15.75" customHeight="1">
      <c r="A10" s="63" t="s">
        <v>78</v>
      </c>
      <c r="B10" s="49" t="s">
        <v>53</v>
      </c>
      <c r="C10" s="53">
        <v>0</v>
      </c>
      <c r="D10" s="52">
        <v>3300</v>
      </c>
      <c r="E10" s="51">
        <v>0</v>
      </c>
      <c r="F10" s="65">
        <v>15200</v>
      </c>
      <c r="G10" s="46"/>
      <c r="H10" s="46"/>
      <c r="I10" s="46"/>
      <c r="J10" s="46"/>
    </row>
    <row r="11" spans="1:10" ht="15.75" customHeight="1">
      <c r="A11" s="63" t="s">
        <v>79</v>
      </c>
      <c r="B11" s="49" t="s">
        <v>54</v>
      </c>
      <c r="C11" s="53">
        <v>0</v>
      </c>
      <c r="D11" s="52">
        <v>4727.27</v>
      </c>
      <c r="E11" s="51">
        <v>0</v>
      </c>
      <c r="F11" s="65">
        <v>4111.82</v>
      </c>
      <c r="G11" s="46"/>
      <c r="H11" s="46"/>
      <c r="I11" s="46"/>
      <c r="J11" s="46"/>
    </row>
    <row r="12" spans="1:10" ht="15.75" customHeight="1">
      <c r="A12" s="63" t="s">
        <v>80</v>
      </c>
      <c r="B12" s="49" t="s">
        <v>55</v>
      </c>
      <c r="C12" s="52">
        <v>14921.67</v>
      </c>
      <c r="D12" s="53">
        <v>0</v>
      </c>
      <c r="E12" s="50">
        <v>11198.72</v>
      </c>
      <c r="F12" s="64">
        <v>0</v>
      </c>
      <c r="G12" s="46"/>
      <c r="H12" s="46"/>
      <c r="I12" s="46"/>
      <c r="J12" s="46"/>
    </row>
    <row r="13" spans="1:10" ht="15.75" customHeight="1">
      <c r="A13" s="63" t="s">
        <v>81</v>
      </c>
      <c r="B13" s="49" t="s">
        <v>56</v>
      </c>
      <c r="C13" s="52">
        <v>59684.85</v>
      </c>
      <c r="D13" s="53">
        <v>0</v>
      </c>
      <c r="E13" s="50">
        <v>61824.85</v>
      </c>
      <c r="F13" s="64">
        <v>0</v>
      </c>
      <c r="G13" s="46"/>
      <c r="H13" s="46"/>
      <c r="I13" s="46"/>
      <c r="J13" s="46"/>
    </row>
    <row r="14" spans="1:10" ht="15.75" customHeight="1">
      <c r="A14" s="63" t="s">
        <v>82</v>
      </c>
      <c r="B14" s="49" t="s">
        <v>57</v>
      </c>
      <c r="C14" s="52">
        <v>17985.53</v>
      </c>
      <c r="D14" s="53">
        <v>0</v>
      </c>
      <c r="E14" s="50">
        <v>8573.41</v>
      </c>
      <c r="F14" s="64">
        <v>0</v>
      </c>
      <c r="G14" s="46"/>
      <c r="H14" s="46"/>
      <c r="I14" s="46"/>
      <c r="J14" s="46"/>
    </row>
    <row r="15" spans="1:10" ht="15.75" customHeight="1">
      <c r="A15" s="63" t="s">
        <v>83</v>
      </c>
      <c r="B15" s="49" t="s">
        <v>58</v>
      </c>
      <c r="C15" s="53">
        <v>0</v>
      </c>
      <c r="D15" s="52">
        <v>2500</v>
      </c>
      <c r="E15" s="51">
        <v>0</v>
      </c>
      <c r="F15" s="65">
        <v>1980</v>
      </c>
      <c r="G15" s="46"/>
      <c r="H15" s="46"/>
      <c r="I15" s="46"/>
      <c r="J15" s="46"/>
    </row>
    <row r="16" spans="1:10" ht="15.75" customHeight="1">
      <c r="A16" s="63" t="s">
        <v>84</v>
      </c>
      <c r="B16" s="49" t="s">
        <v>59</v>
      </c>
      <c r="C16" s="52">
        <v>8000</v>
      </c>
      <c r="D16" s="53">
        <v>0</v>
      </c>
      <c r="E16" s="50">
        <v>6500</v>
      </c>
      <c r="F16" s="64">
        <v>0</v>
      </c>
      <c r="G16" s="46"/>
      <c r="H16" s="46"/>
      <c r="I16" s="46"/>
      <c r="J16" s="46"/>
    </row>
    <row r="17" spans="1:10" ht="15.75" customHeight="1" thickBot="1">
      <c r="A17" s="79"/>
      <c r="B17" s="80"/>
      <c r="C17" s="70">
        <f>SUM(C5:C16)</f>
        <v>100592.05</v>
      </c>
      <c r="D17" s="70">
        <f>SUM(D5:D16)</f>
        <v>106312.45000000001</v>
      </c>
      <c r="E17" s="81">
        <f>SUM(E5:E16)</f>
        <v>88096.98</v>
      </c>
      <c r="F17" s="71">
        <f>SUM(F5:F16)</f>
        <v>130521</v>
      </c>
      <c r="G17" s="46"/>
      <c r="H17" s="46"/>
      <c r="I17" s="46"/>
      <c r="J17" s="46"/>
    </row>
    <row r="18" spans="1:10" ht="13.5" thickBot="1">
      <c r="A18" s="46"/>
      <c r="B18" s="82" t="s">
        <v>168</v>
      </c>
      <c r="C18" s="85">
        <f>D17-C17</f>
        <v>5720.400000000009</v>
      </c>
      <c r="D18" s="83"/>
      <c r="E18" s="84">
        <f>F17-E17</f>
        <v>42424.020000000004</v>
      </c>
      <c r="F18" s="86"/>
      <c r="G18" s="46"/>
      <c r="H18" s="46"/>
      <c r="I18" s="46"/>
      <c r="J18" s="46"/>
    </row>
    <row r="19" spans="1:10" ht="13.5" thickBot="1">
      <c r="A19" s="46"/>
      <c r="B19" s="46"/>
      <c r="C19" s="87">
        <f>SUM(C17:C18)</f>
        <v>106312.45000000001</v>
      </c>
      <c r="D19" s="73">
        <f>D17</f>
        <v>106312.45000000001</v>
      </c>
      <c r="E19" s="73">
        <f>SUM(E17:E18)</f>
        <v>130521</v>
      </c>
      <c r="F19" s="88">
        <f>F17</f>
        <v>130521</v>
      </c>
      <c r="G19" s="46"/>
      <c r="H19" s="46"/>
      <c r="I19" s="46"/>
      <c r="J19" s="46"/>
    </row>
    <row r="20" spans="1:10" ht="13.5" thickTop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6"/>
      <c r="B21" s="46"/>
      <c r="C21" s="46"/>
      <c r="D21" s="46"/>
      <c r="E21" s="46"/>
      <c r="F21" s="72"/>
      <c r="G21" s="46"/>
      <c r="H21" s="46"/>
      <c r="I21" s="46"/>
      <c r="J21" s="46"/>
    </row>
    <row r="22" spans="1:10" ht="12.7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7" ht="12.75">
      <c r="A23" s="46"/>
      <c r="B23" s="46"/>
      <c r="C23" s="46"/>
      <c r="D23" s="46"/>
      <c r="E23" s="46"/>
      <c r="F23" s="46"/>
      <c r="G23" s="46"/>
    </row>
  </sheetData>
  <sheetProtection/>
  <mergeCells count="4">
    <mergeCell ref="C3:D3"/>
    <mergeCell ref="E3:F3"/>
    <mergeCell ref="A2:F2"/>
    <mergeCell ref="A1:F1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5.8515625" style="0" customWidth="1"/>
    <col min="2" max="2" width="47.7109375" style="0" customWidth="1"/>
    <col min="3" max="6" width="12.8515625" style="0" customWidth="1"/>
  </cols>
  <sheetData>
    <row r="1" spans="1:11" s="8" customFormat="1" ht="33.75" customHeight="1" thickBot="1">
      <c r="A1" s="98" t="s">
        <v>167</v>
      </c>
      <c r="B1" s="99"/>
      <c r="C1" s="99"/>
      <c r="D1" s="99"/>
      <c r="E1" s="99"/>
      <c r="F1" s="99"/>
      <c r="G1" s="99"/>
      <c r="H1" s="100"/>
      <c r="I1" s="46"/>
      <c r="J1" s="46"/>
      <c r="K1" s="46"/>
    </row>
    <row r="2" spans="1:11" s="8" customFormat="1" ht="13.5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6" customFormat="1" ht="18.75" thickBot="1">
      <c r="A3" s="105" t="s">
        <v>163</v>
      </c>
      <c r="B3" s="106"/>
      <c r="C3" s="106"/>
      <c r="D3" s="106"/>
      <c r="E3" s="106"/>
      <c r="F3" s="106"/>
      <c r="G3" s="106"/>
      <c r="H3" s="107"/>
      <c r="I3" s="46"/>
      <c r="J3" s="46"/>
      <c r="K3" s="46"/>
    </row>
    <row r="4" spans="1:11" s="6" customFormat="1" ht="16.5" thickBot="1">
      <c r="A4" s="13"/>
      <c r="B4" s="13"/>
      <c r="C4" s="94">
        <v>2007</v>
      </c>
      <c r="D4" s="94"/>
      <c r="E4" s="95">
        <v>2008</v>
      </c>
      <c r="F4" s="95"/>
      <c r="G4" s="94">
        <v>2009</v>
      </c>
      <c r="H4" s="94"/>
      <c r="I4" s="46"/>
      <c r="J4" s="46"/>
      <c r="K4" s="46"/>
    </row>
    <row r="5" spans="1:11" ht="13.5" thickBot="1">
      <c r="A5" s="55" t="s">
        <v>60</v>
      </c>
      <c r="B5" s="55" t="s">
        <v>47</v>
      </c>
      <c r="C5" s="55" t="s">
        <v>2</v>
      </c>
      <c r="D5" s="55" t="s">
        <v>3</v>
      </c>
      <c r="E5" s="55" t="s">
        <v>2</v>
      </c>
      <c r="F5" s="55" t="s">
        <v>3</v>
      </c>
      <c r="G5" s="55" t="s">
        <v>2</v>
      </c>
      <c r="H5" s="55" t="s">
        <v>3</v>
      </c>
      <c r="I5" s="46"/>
      <c r="J5" s="46"/>
      <c r="K5" s="46"/>
    </row>
    <row r="6" spans="1:11" ht="12.75">
      <c r="A6" s="56" t="s">
        <v>61</v>
      </c>
      <c r="B6" s="57" t="s">
        <v>62</v>
      </c>
      <c r="C6" s="58">
        <v>290000</v>
      </c>
      <c r="D6" s="59"/>
      <c r="E6" s="60">
        <v>270000</v>
      </c>
      <c r="F6" s="61"/>
      <c r="G6" s="58">
        <v>250000</v>
      </c>
      <c r="H6" s="62"/>
      <c r="I6" s="46"/>
      <c r="J6" s="46"/>
      <c r="K6" s="46"/>
    </row>
    <row r="7" spans="1:11" ht="12.75">
      <c r="A7" s="63" t="s">
        <v>61</v>
      </c>
      <c r="B7" s="49" t="s">
        <v>63</v>
      </c>
      <c r="C7" s="50">
        <v>492424.24</v>
      </c>
      <c r="D7" s="51"/>
      <c r="E7" s="52">
        <v>477272.72</v>
      </c>
      <c r="F7" s="53"/>
      <c r="G7" s="50">
        <v>462121.2</v>
      </c>
      <c r="H7" s="64"/>
      <c r="I7" s="46"/>
      <c r="J7" s="46"/>
      <c r="K7" s="46"/>
    </row>
    <row r="8" spans="1:11" s="5" customFormat="1" ht="12.75">
      <c r="A8" s="63" t="s">
        <v>61</v>
      </c>
      <c r="B8" s="49" t="s">
        <v>118</v>
      </c>
      <c r="C8" s="50">
        <v>309333.34</v>
      </c>
      <c r="D8" s="51"/>
      <c r="E8" s="52">
        <v>288000.01</v>
      </c>
      <c r="F8" s="53"/>
      <c r="G8" s="50">
        <v>309110.01</v>
      </c>
      <c r="H8" s="64"/>
      <c r="I8" s="46"/>
      <c r="J8" s="46"/>
      <c r="K8" s="46"/>
    </row>
    <row r="9" spans="1:11" ht="12.75">
      <c r="A9" s="63" t="s">
        <v>61</v>
      </c>
      <c r="B9" s="49" t="s">
        <v>64</v>
      </c>
      <c r="C9" s="50">
        <v>54400</v>
      </c>
      <c r="D9" s="51"/>
      <c r="E9" s="52">
        <v>51200</v>
      </c>
      <c r="F9" s="53"/>
      <c r="G9" s="50">
        <v>48000</v>
      </c>
      <c r="H9" s="64"/>
      <c r="I9" s="46"/>
      <c r="J9" s="46"/>
      <c r="K9" s="46"/>
    </row>
    <row r="10" spans="1:11" ht="12.75">
      <c r="A10" s="63" t="s">
        <v>65</v>
      </c>
      <c r="B10" s="49" t="s">
        <v>66</v>
      </c>
      <c r="C10" s="50">
        <v>90000</v>
      </c>
      <c r="D10" s="51"/>
      <c r="E10" s="52">
        <v>93000</v>
      </c>
      <c r="F10" s="53"/>
      <c r="G10" s="50">
        <v>108000</v>
      </c>
      <c r="H10" s="64"/>
      <c r="I10" s="46"/>
      <c r="J10" s="46"/>
      <c r="K10" s="46"/>
    </row>
    <row r="11" spans="1:11" ht="12.75">
      <c r="A11" s="63" t="s">
        <v>65</v>
      </c>
      <c r="B11" s="49" t="s">
        <v>67</v>
      </c>
      <c r="C11" s="50">
        <v>2500</v>
      </c>
      <c r="D11" s="51"/>
      <c r="E11" s="52">
        <v>2300</v>
      </c>
      <c r="F11" s="53"/>
      <c r="G11" s="50">
        <v>1500</v>
      </c>
      <c r="H11" s="64"/>
      <c r="I11" s="46"/>
      <c r="J11" s="46"/>
      <c r="K11" s="46"/>
    </row>
    <row r="12" spans="1:11" ht="12.75">
      <c r="A12" s="63" t="s">
        <v>65</v>
      </c>
      <c r="B12" s="49" t="s">
        <v>68</v>
      </c>
      <c r="C12" s="50">
        <v>5500</v>
      </c>
      <c r="D12" s="51"/>
      <c r="E12" s="52">
        <v>5300</v>
      </c>
      <c r="F12" s="53"/>
      <c r="G12" s="50">
        <v>4100</v>
      </c>
      <c r="H12" s="64"/>
      <c r="I12" s="46"/>
      <c r="J12" s="46"/>
      <c r="K12" s="46"/>
    </row>
    <row r="13" spans="1:11" ht="12.75">
      <c r="A13" s="63" t="s">
        <v>65</v>
      </c>
      <c r="B13" s="49" t="s">
        <v>69</v>
      </c>
      <c r="C13" s="50">
        <v>12000</v>
      </c>
      <c r="D13" s="51"/>
      <c r="E13" s="52">
        <v>12000</v>
      </c>
      <c r="F13" s="53"/>
      <c r="G13" s="50">
        <v>4000</v>
      </c>
      <c r="H13" s="64"/>
      <c r="I13" s="46"/>
      <c r="J13" s="46"/>
      <c r="K13" s="46"/>
    </row>
    <row r="14" spans="1:11" ht="12.75">
      <c r="A14" s="63" t="s">
        <v>65</v>
      </c>
      <c r="B14" s="49" t="s">
        <v>70</v>
      </c>
      <c r="C14" s="50">
        <v>230445</v>
      </c>
      <c r="D14" s="51"/>
      <c r="E14" s="52">
        <v>192460</v>
      </c>
      <c r="F14" s="53"/>
      <c r="G14" s="50">
        <v>190994</v>
      </c>
      <c r="H14" s="64"/>
      <c r="I14" s="46"/>
      <c r="J14" s="46"/>
      <c r="K14" s="46"/>
    </row>
    <row r="15" spans="1:11" ht="12.75">
      <c r="A15" s="63" t="s">
        <v>71</v>
      </c>
      <c r="B15" s="49" t="s">
        <v>72</v>
      </c>
      <c r="C15" s="51"/>
      <c r="D15" s="50">
        <v>893602.58</v>
      </c>
      <c r="E15" s="53"/>
      <c r="F15" s="52">
        <v>865622.98</v>
      </c>
      <c r="G15" s="50"/>
      <c r="H15" s="65">
        <v>885524</v>
      </c>
      <c r="I15" s="46"/>
      <c r="J15" s="46"/>
      <c r="K15" s="46"/>
    </row>
    <row r="16" spans="1:11" ht="12.75">
      <c r="A16" s="63" t="s">
        <v>73</v>
      </c>
      <c r="B16" s="49" t="s">
        <v>74</v>
      </c>
      <c r="C16" s="51"/>
      <c r="D16" s="50">
        <v>450000</v>
      </c>
      <c r="E16" s="53"/>
      <c r="F16" s="52">
        <v>420000</v>
      </c>
      <c r="G16" s="51"/>
      <c r="H16" s="65">
        <v>395000</v>
      </c>
      <c r="I16" s="46"/>
      <c r="J16" s="46"/>
      <c r="K16" s="46"/>
    </row>
    <row r="17" spans="1:11" ht="12.75">
      <c r="A17" s="63" t="s">
        <v>73</v>
      </c>
      <c r="B17" s="49" t="s">
        <v>75</v>
      </c>
      <c r="C17" s="51"/>
      <c r="D17" s="50">
        <v>130000</v>
      </c>
      <c r="E17" s="53"/>
      <c r="F17" s="52">
        <v>105000</v>
      </c>
      <c r="G17" s="51"/>
      <c r="H17" s="65">
        <v>97000</v>
      </c>
      <c r="I17" s="46"/>
      <c r="J17" s="46"/>
      <c r="K17" s="46"/>
    </row>
    <row r="18" spans="1:11" ht="13.5" thickBot="1">
      <c r="A18" s="66" t="s">
        <v>73</v>
      </c>
      <c r="B18" s="67" t="s">
        <v>76</v>
      </c>
      <c r="C18" s="68"/>
      <c r="D18" s="81">
        <v>13000</v>
      </c>
      <c r="E18" s="69"/>
      <c r="F18" s="69">
        <v>909.75</v>
      </c>
      <c r="G18" s="68"/>
      <c r="H18" s="92">
        <v>301.21</v>
      </c>
      <c r="I18" s="46"/>
      <c r="J18" s="46"/>
      <c r="K18" s="46"/>
    </row>
    <row r="19" spans="1:11" ht="13.5" thickBot="1">
      <c r="A19" s="89"/>
      <c r="B19" s="89"/>
      <c r="C19" s="90">
        <f>SUM(C6:C18)</f>
        <v>1486602.58</v>
      </c>
      <c r="D19" s="90">
        <f>SUM(D6:D18)</f>
        <v>1486602.58</v>
      </c>
      <c r="E19" s="91">
        <f>SUM(E6:E18)</f>
        <v>1391532.73</v>
      </c>
      <c r="F19" s="91">
        <f>SUM(F6:F18)</f>
        <v>1391532.73</v>
      </c>
      <c r="G19" s="90">
        <f>SUM(G6:G18)</f>
        <v>1377825.21</v>
      </c>
      <c r="H19" s="90">
        <f>SUM(H6:H18)</f>
        <v>1377825.21</v>
      </c>
      <c r="I19" s="46"/>
      <c r="J19" s="46"/>
      <c r="K19" s="46"/>
    </row>
    <row r="20" spans="1:11" ht="13.5" thickTop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2" customFormat="1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s="2" customFormat="1" ht="12.75">
      <c r="A22" s="46"/>
      <c r="B22" s="46"/>
      <c r="C22" s="46"/>
      <c r="D22" s="46"/>
      <c r="E22" s="46"/>
      <c r="F22" s="46"/>
      <c r="G22" s="72"/>
      <c r="H22" s="72"/>
      <c r="I22" s="46"/>
      <c r="J22" s="46"/>
      <c r="K22" s="46"/>
    </row>
    <row r="23" spans="1:11" s="2" customFormat="1" ht="12.75">
      <c r="A23" s="46"/>
      <c r="B23" s="46"/>
      <c r="C23" s="46"/>
      <c r="D23" s="46"/>
      <c r="E23" s="46"/>
      <c r="F23" s="46"/>
      <c r="G23" s="72"/>
      <c r="H23" s="72"/>
      <c r="I23" s="46"/>
      <c r="J23" s="46"/>
      <c r="K23" s="46"/>
    </row>
    <row r="24" spans="1:11" s="2" customFormat="1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s="2" customFormat="1" ht="12.75">
      <c r="A25" s="46"/>
      <c r="B25" s="46"/>
      <c r="C25" s="46"/>
      <c r="D25" s="46"/>
      <c r="E25" s="72"/>
      <c r="F25" s="46"/>
      <c r="G25" s="46"/>
      <c r="H25" s="46"/>
      <c r="I25" s="46"/>
      <c r="J25" s="46"/>
      <c r="K25" s="46"/>
    </row>
    <row r="26" spans="1:11" s="2" customFormat="1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s="2" customFormat="1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s="2" customFormat="1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  <row r="41" spans="3:4" ht="12.75"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</sheetData>
  <sheetProtection/>
  <mergeCells count="5">
    <mergeCell ref="A1:H1"/>
    <mergeCell ref="A3:H3"/>
    <mergeCell ref="C4:D4"/>
    <mergeCell ref="E4:F4"/>
    <mergeCell ref="G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="120" zoomScaleNormal="120" zoomScalePageLayoutView="0" workbookViewId="0" topLeftCell="A1">
      <pane ySplit="5" topLeftCell="A45" activePane="bottomLeft" state="frozen"/>
      <selection pane="topLeft" activeCell="A1" sqref="A1"/>
      <selection pane="bottomLeft" activeCell="I4" sqref="I4"/>
    </sheetView>
  </sheetViews>
  <sheetFormatPr defaultColWidth="11.421875" defaultRowHeight="12.75"/>
  <cols>
    <col min="1" max="1" width="30.7109375" style="0" customWidth="1"/>
    <col min="3" max="3" width="9.00390625" style="2" customWidth="1"/>
    <col min="5" max="5" width="9.140625" style="0" customWidth="1"/>
  </cols>
  <sheetData>
    <row r="1" spans="1:12" s="8" customFormat="1" ht="33.75" customHeight="1" thickBot="1">
      <c r="A1" s="98" t="s">
        <v>167</v>
      </c>
      <c r="B1" s="99"/>
      <c r="C1" s="99"/>
      <c r="D1" s="99"/>
      <c r="E1" s="99"/>
      <c r="F1" s="99"/>
      <c r="G1" s="100"/>
      <c r="H1" s="74"/>
      <c r="I1" s="46"/>
      <c r="J1" s="46"/>
      <c r="K1" s="46"/>
      <c r="L1" s="46"/>
    </row>
    <row r="2" spans="1:12" s="8" customFormat="1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">
      <c r="A3" s="112" t="s">
        <v>155</v>
      </c>
      <c r="B3" s="112"/>
      <c r="C3" s="112"/>
      <c r="D3" s="112"/>
      <c r="E3" s="112"/>
      <c r="F3" s="112"/>
      <c r="G3" s="112"/>
      <c r="H3" s="46"/>
      <c r="I3" s="46"/>
      <c r="J3" s="46"/>
      <c r="K3" s="46"/>
      <c r="L3" s="46"/>
    </row>
    <row r="4" spans="1:12" ht="6.75" customHeight="1">
      <c r="A4" s="16"/>
      <c r="B4" s="16"/>
      <c r="C4" s="16"/>
      <c r="D4" s="16"/>
      <c r="E4" s="16"/>
      <c r="F4" s="16"/>
      <c r="G4" s="16"/>
      <c r="H4" s="46"/>
      <c r="I4" s="46"/>
      <c r="J4" s="46"/>
      <c r="K4" s="46"/>
      <c r="L4" s="46"/>
    </row>
    <row r="5" spans="1:12" ht="12.75">
      <c r="A5" s="16"/>
      <c r="B5" s="108">
        <v>2007</v>
      </c>
      <c r="C5" s="108"/>
      <c r="D5" s="111">
        <v>2008</v>
      </c>
      <c r="E5" s="111"/>
      <c r="F5" s="108">
        <v>2009</v>
      </c>
      <c r="G5" s="108"/>
      <c r="H5" s="46"/>
      <c r="I5" s="46"/>
      <c r="J5" s="46"/>
      <c r="K5" s="46"/>
      <c r="L5" s="46"/>
    </row>
    <row r="6" spans="1:12" ht="12.75">
      <c r="A6" s="21" t="s">
        <v>88</v>
      </c>
      <c r="B6" s="17">
        <f>SUMIF(Bilanz!A6:A18,"Anlagenvermögen",Bilanz!C6:C18)</f>
        <v>1146157.58</v>
      </c>
      <c r="C6" s="18">
        <f>100/$B$8*B6</f>
        <v>77.09912490532608</v>
      </c>
      <c r="D6" s="19">
        <f>SUMIF(Bilanz!A6:A18,"Anlagenvermögen",Bilanz!E6:E18)</f>
        <v>1086472.73</v>
      </c>
      <c r="E6" s="20">
        <f>100/$D$8*D6</f>
        <v>78.0774110861194</v>
      </c>
      <c r="F6" s="17">
        <f>SUMIF(Bilanz!A6:A18,"Anlagenvermögen",Bilanz!G6:G18)</f>
        <v>1069231.21</v>
      </c>
      <c r="G6" s="18">
        <f>100/$F$8*F6</f>
        <v>77.60281944616183</v>
      </c>
      <c r="H6" s="46"/>
      <c r="I6" s="46"/>
      <c r="J6" s="46"/>
      <c r="K6" s="46"/>
      <c r="L6" s="46"/>
    </row>
    <row r="7" spans="1:12" ht="12.75">
      <c r="A7" s="34" t="s">
        <v>85</v>
      </c>
      <c r="B7" s="22">
        <f>SUMIF(Bilanz!A6:A18,"Umlaufvermögen",Bilanz!C6:C18)</f>
        <v>340445</v>
      </c>
      <c r="C7" s="23">
        <f>100/$B$8*B7</f>
        <v>22.900875094673925</v>
      </c>
      <c r="D7" s="24">
        <f>SUMIF(Bilanz!A6:A18,"Umlaufvermögen",Bilanz!E6:E18)</f>
        <v>305060</v>
      </c>
      <c r="E7" s="25">
        <f>100/$D$8*D7</f>
        <v>21.922588913880595</v>
      </c>
      <c r="F7" s="22">
        <f>SUMIF(Bilanz!A6:A18,"Umlaufvermögen",Bilanz!G6:G18)</f>
        <v>308594</v>
      </c>
      <c r="G7" s="23">
        <f>100/$D$8*F7</f>
        <v>22.17655347567714</v>
      </c>
      <c r="H7" s="46"/>
      <c r="I7" s="46"/>
      <c r="J7" s="46"/>
      <c r="K7" s="46"/>
      <c r="L7" s="46"/>
    </row>
    <row r="8" spans="1:12" ht="12.75">
      <c r="A8" s="13"/>
      <c r="B8" s="17">
        <f>SUM(B6:B7)</f>
        <v>1486602.58</v>
      </c>
      <c r="C8" s="18">
        <f>100/$B$8*B8</f>
        <v>100</v>
      </c>
      <c r="D8" s="19">
        <f>SUM(D6:D7)</f>
        <v>1391532.73</v>
      </c>
      <c r="E8" s="20">
        <f>100/$D$8*D8</f>
        <v>99.99999999999999</v>
      </c>
      <c r="F8" s="17">
        <f>SUM(F6:F7)</f>
        <v>1377825.21</v>
      </c>
      <c r="G8" s="18">
        <f>100/F8*F8</f>
        <v>100.00000000000001</v>
      </c>
      <c r="H8" s="46"/>
      <c r="I8" s="46"/>
      <c r="J8" s="46"/>
      <c r="K8" s="46"/>
      <c r="L8" s="46"/>
    </row>
    <row r="9" spans="1:12" ht="12.75">
      <c r="A9" s="13"/>
      <c r="B9" s="26"/>
      <c r="C9" s="27"/>
      <c r="D9" s="26"/>
      <c r="E9" s="27"/>
      <c r="F9" s="26"/>
      <c r="G9" s="27"/>
      <c r="H9" s="46"/>
      <c r="I9" s="46"/>
      <c r="J9" s="46"/>
      <c r="K9" s="46"/>
      <c r="L9" s="46"/>
    </row>
    <row r="10" spans="1:12" ht="12.75">
      <c r="A10" s="21" t="s">
        <v>86</v>
      </c>
      <c r="B10" s="17">
        <f>SUMIF(Bilanz!A6:A18,"Eigenkapital",Bilanz!D6:D18)</f>
        <v>893602.58</v>
      </c>
      <c r="C10" s="18">
        <f>100/$B$12*B10</f>
        <v>60.110388076953285</v>
      </c>
      <c r="D10" s="19">
        <f>SUMIF(Bilanz!A6:A18,"Eigenkapital",Bilanz!F6:F18)</f>
        <v>865622.98</v>
      </c>
      <c r="E10" s="20">
        <f>100/$D$8*D10</f>
        <v>62.20644051972819</v>
      </c>
      <c r="F10" s="17">
        <f>SUMIF(Bilanz!A6:A18,"Eigenkapital",Bilanz!H6:H18)</f>
        <v>885524</v>
      </c>
      <c r="G10" s="18">
        <f>100/F12*F10</f>
        <v>64.26969063804545</v>
      </c>
      <c r="H10" s="46"/>
      <c r="I10" s="46"/>
      <c r="J10" s="46"/>
      <c r="K10" s="46"/>
      <c r="L10" s="46"/>
    </row>
    <row r="11" spans="1:12" ht="12.75">
      <c r="A11" s="34" t="s">
        <v>87</v>
      </c>
      <c r="B11" s="22">
        <f>SUMIF(Bilanz!A6:A18,"Verbindlichkeiten",Bilanz!D6:D18)</f>
        <v>593000</v>
      </c>
      <c r="C11" s="23">
        <f>100/$B$12*B11</f>
        <v>39.88961192304671</v>
      </c>
      <c r="D11" s="24">
        <f>SUMIF(Bilanz!A6:A18,"Verbindlichkeiten",Bilanz!F6:F18)</f>
        <v>525909.75</v>
      </c>
      <c r="E11" s="25">
        <f>100/$D$8*D11</f>
        <v>37.793559480271796</v>
      </c>
      <c r="F11" s="22">
        <f>SUMIF(Bilanz!A6:A18,"Verbindlichkeiten",Bilanz!H6:H18)</f>
        <v>492301.21</v>
      </c>
      <c r="G11" s="23">
        <f>100/F12*F11</f>
        <v>35.73030936195456</v>
      </c>
      <c r="H11" s="46"/>
      <c r="I11" s="46"/>
      <c r="J11" s="46"/>
      <c r="K11" s="46"/>
      <c r="L11" s="46"/>
    </row>
    <row r="12" spans="1:12" ht="12.75">
      <c r="A12" s="21"/>
      <c r="B12" s="17">
        <f>SUM(B10:B11)</f>
        <v>1486602.58</v>
      </c>
      <c r="C12" s="18">
        <f>100/$B$12*B12</f>
        <v>100</v>
      </c>
      <c r="D12" s="19">
        <f>SUM(D10:D11)</f>
        <v>1391532.73</v>
      </c>
      <c r="E12" s="20">
        <f>100/$D$8*D12</f>
        <v>99.99999999999999</v>
      </c>
      <c r="F12" s="17">
        <f>SUM(F10:F11)</f>
        <v>1377825.21</v>
      </c>
      <c r="G12" s="18">
        <f>100/F12*F12</f>
        <v>100.00000000000001</v>
      </c>
      <c r="H12" s="46"/>
      <c r="I12" s="46"/>
      <c r="J12" s="46"/>
      <c r="K12" s="46"/>
      <c r="L12" s="46"/>
    </row>
    <row r="13" spans="1:12" ht="12.75">
      <c r="A13" s="13"/>
      <c r="B13" s="13"/>
      <c r="C13" s="13"/>
      <c r="D13" s="13"/>
      <c r="E13" s="13"/>
      <c r="F13" s="13"/>
      <c r="G13" s="13"/>
      <c r="H13" s="46"/>
      <c r="I13" s="46"/>
      <c r="J13" s="46"/>
      <c r="K13" s="46"/>
      <c r="L13" s="46"/>
    </row>
    <row r="14" spans="1:12" ht="15.75">
      <c r="A14" s="31" t="s">
        <v>159</v>
      </c>
      <c r="B14" s="13"/>
      <c r="C14" s="13"/>
      <c r="D14" s="13"/>
      <c r="E14" s="13"/>
      <c r="F14" s="13"/>
      <c r="G14" s="13"/>
      <c r="H14" s="46"/>
      <c r="I14" s="46"/>
      <c r="J14" s="46"/>
      <c r="K14" s="46"/>
      <c r="L14" s="46"/>
    </row>
    <row r="15" spans="1:12" ht="12.75">
      <c r="A15" s="21"/>
      <c r="B15" s="13"/>
      <c r="C15" s="21" t="s">
        <v>89</v>
      </c>
      <c r="D15" s="29">
        <f>GuV!D5</f>
        <v>590.91</v>
      </c>
      <c r="E15" s="20">
        <f>100/$D$25*D15</f>
        <v>0.5558238945673812</v>
      </c>
      <c r="F15" s="30">
        <f>GuV!F5</f>
        <v>1690.91</v>
      </c>
      <c r="G15" s="18">
        <f>100/$F$25*F15</f>
        <v>1.295508002543652</v>
      </c>
      <c r="H15" s="46"/>
      <c r="I15" s="46"/>
      <c r="J15" s="46"/>
      <c r="K15" s="46"/>
      <c r="L15" s="46"/>
    </row>
    <row r="16" spans="1:12" ht="12.75">
      <c r="A16" s="13"/>
      <c r="B16" s="13"/>
      <c r="C16" s="21" t="s">
        <v>90</v>
      </c>
      <c r="D16" s="14">
        <f>GuV!D8</f>
        <v>40300</v>
      </c>
      <c r="E16" s="20">
        <f aca="true" t="shared" si="0" ref="E16:E25">100/$D$25*D16</f>
        <v>37.90713129083188</v>
      </c>
      <c r="F16" s="15">
        <f>GuV!F8</f>
        <v>38900</v>
      </c>
      <c r="G16" s="18">
        <f aca="true" t="shared" si="1" ref="G16:G25">100/$F$25*F16</f>
        <v>29.80363313183319</v>
      </c>
      <c r="H16" s="46"/>
      <c r="I16" s="46"/>
      <c r="J16" s="46"/>
      <c r="K16" s="46"/>
      <c r="L16" s="46"/>
    </row>
    <row r="17" spans="1:12" ht="12.75">
      <c r="A17" s="13"/>
      <c r="B17" s="13"/>
      <c r="C17" s="21" t="s">
        <v>91</v>
      </c>
      <c r="D17" s="14">
        <f>Saldenliste!G26</f>
        <v>30950</v>
      </c>
      <c r="E17" s="20">
        <f t="shared" si="0"/>
        <v>29.11230058191679</v>
      </c>
      <c r="F17" s="15">
        <f>Saldenliste!I26</f>
        <v>23590.91</v>
      </c>
      <c r="G17" s="18">
        <f t="shared" si="1"/>
        <v>18.074417143601412</v>
      </c>
      <c r="H17" s="46"/>
      <c r="I17" s="46"/>
      <c r="J17" s="46"/>
      <c r="K17" s="46"/>
      <c r="L17" s="46"/>
    </row>
    <row r="18" spans="1:12" ht="12.75">
      <c r="A18" s="13"/>
      <c r="B18" s="13"/>
      <c r="C18" s="21" t="s">
        <v>92</v>
      </c>
      <c r="D18" s="14">
        <f>Saldenliste!G25</f>
        <v>8366.36</v>
      </c>
      <c r="E18" s="20">
        <f t="shared" si="0"/>
        <v>7.869595705865118</v>
      </c>
      <c r="F18" s="15">
        <f>Saldenliste!I25</f>
        <v>11207.27</v>
      </c>
      <c r="G18" s="18">
        <f t="shared" si="1"/>
        <v>8.586564614123398</v>
      </c>
      <c r="H18" s="46"/>
      <c r="I18" s="46"/>
      <c r="J18" s="46"/>
      <c r="K18" s="46"/>
      <c r="L18" s="46"/>
    </row>
    <row r="19" spans="1:12" ht="12.75">
      <c r="A19" s="13"/>
      <c r="B19" s="13"/>
      <c r="C19" s="21" t="s">
        <v>93</v>
      </c>
      <c r="D19" s="14">
        <f>GuV!D9</f>
        <v>1397</v>
      </c>
      <c r="E19" s="20">
        <f t="shared" si="0"/>
        <v>1.3140511765084897</v>
      </c>
      <c r="F19" s="15">
        <f>GuV!F9</f>
        <v>1451</v>
      </c>
      <c r="G19" s="18">
        <f t="shared" si="1"/>
        <v>1.1116985006244207</v>
      </c>
      <c r="H19" s="46"/>
      <c r="I19" s="46"/>
      <c r="J19" s="46"/>
      <c r="K19" s="46"/>
      <c r="L19" s="46"/>
    </row>
    <row r="20" spans="1:12" ht="12.75">
      <c r="A20" s="13"/>
      <c r="B20" s="13"/>
      <c r="C20" s="21" t="s">
        <v>26</v>
      </c>
      <c r="D20" s="14">
        <f>Saldenliste!G28</f>
        <v>3000</v>
      </c>
      <c r="E20" s="20">
        <f t="shared" si="0"/>
        <v>2.821870815694681</v>
      </c>
      <c r="F20" s="15">
        <f>Saldenliste!I28</f>
        <v>15000</v>
      </c>
      <c r="G20" s="18">
        <f t="shared" si="1"/>
        <v>11.492403521272438</v>
      </c>
      <c r="H20" s="46"/>
      <c r="I20" s="46"/>
      <c r="J20" s="46"/>
      <c r="K20" s="46"/>
      <c r="L20" s="46"/>
    </row>
    <row r="21" spans="1:12" ht="12.75">
      <c r="A21" s="13"/>
      <c r="B21" s="13"/>
      <c r="C21" s="21" t="s">
        <v>95</v>
      </c>
      <c r="D21" s="14">
        <f>Saldenliste!G30</f>
        <v>14180.91</v>
      </c>
      <c r="E21" s="20">
        <f t="shared" si="0"/>
        <v>13.338898689664285</v>
      </c>
      <c r="F21" s="15">
        <f>Saldenliste!I30</f>
        <v>32389.09</v>
      </c>
      <c r="G21" s="18">
        <f t="shared" si="1"/>
        <v>24.815232797787328</v>
      </c>
      <c r="H21" s="46"/>
      <c r="I21" s="46"/>
      <c r="J21" s="46"/>
      <c r="K21" s="46"/>
      <c r="L21" s="46"/>
    </row>
    <row r="22" spans="1:12" ht="12.75">
      <c r="A22" s="13"/>
      <c r="B22" s="13"/>
      <c r="C22" s="21" t="s">
        <v>94</v>
      </c>
      <c r="D22" s="32">
        <f>Saldenliste!G29</f>
        <v>300</v>
      </c>
      <c r="E22" s="20">
        <f t="shared" si="0"/>
        <v>0.2821870815694681</v>
      </c>
      <c r="F22" s="33">
        <f>Saldenliste!I29</f>
        <v>200</v>
      </c>
      <c r="G22" s="18">
        <f t="shared" si="1"/>
        <v>0.15323204695029918</v>
      </c>
      <c r="H22" s="46"/>
      <c r="I22" s="46"/>
      <c r="J22" s="46"/>
      <c r="K22" s="46"/>
      <c r="L22" s="46"/>
    </row>
    <row r="23" spans="1:12" ht="12.75">
      <c r="A23" s="13"/>
      <c r="B23" s="13"/>
      <c r="C23" s="21" t="s">
        <v>96</v>
      </c>
      <c r="D23" s="14">
        <f>Saldenliste!G31</f>
        <v>4727.27</v>
      </c>
      <c r="E23" s="20">
        <f t="shared" si="0"/>
        <v>4.4465817503029985</v>
      </c>
      <c r="F23" s="15">
        <f>Saldenliste!I31</f>
        <v>4111.82</v>
      </c>
      <c r="G23" s="18">
        <f t="shared" si="1"/>
        <v>3.1503129764558957</v>
      </c>
      <c r="H23" s="46"/>
      <c r="I23" s="46"/>
      <c r="J23" s="46"/>
      <c r="K23" s="46"/>
      <c r="L23" s="46"/>
    </row>
    <row r="24" spans="1:12" ht="12.75">
      <c r="A24" s="13"/>
      <c r="B24" s="13"/>
      <c r="C24" s="21" t="s">
        <v>97</v>
      </c>
      <c r="D24" s="35">
        <f>Saldenliste!G46</f>
        <v>2500</v>
      </c>
      <c r="E24" s="25">
        <f t="shared" si="0"/>
        <v>2.3515590130789006</v>
      </c>
      <c r="F24" s="36">
        <f>Saldenliste!I46</f>
        <v>1980</v>
      </c>
      <c r="G24" s="23">
        <f t="shared" si="1"/>
        <v>1.516997264807962</v>
      </c>
      <c r="H24" s="46"/>
      <c r="I24" s="46"/>
      <c r="J24" s="46"/>
      <c r="K24" s="46"/>
      <c r="L24" s="46"/>
    </row>
    <row r="25" spans="1:12" ht="12.75">
      <c r="A25" s="13"/>
      <c r="B25" s="13"/>
      <c r="C25" s="21"/>
      <c r="D25" s="14">
        <f>SUM(D15:D24)</f>
        <v>106312.45000000001</v>
      </c>
      <c r="E25" s="20">
        <f t="shared" si="0"/>
        <v>100</v>
      </c>
      <c r="F25" s="33">
        <f>SUM(F15:F24)</f>
        <v>130521</v>
      </c>
      <c r="G25" s="18">
        <f t="shared" si="1"/>
        <v>100</v>
      </c>
      <c r="H25" s="46"/>
      <c r="I25" s="46"/>
      <c r="J25" s="46"/>
      <c r="K25" s="46"/>
      <c r="L25" s="46"/>
    </row>
    <row r="26" spans="1:12" ht="12.75">
      <c r="A26" s="13"/>
      <c r="B26" s="13"/>
      <c r="C26" s="13"/>
      <c r="D26" s="13"/>
      <c r="E26" s="13"/>
      <c r="F26" s="13"/>
      <c r="G26" s="13"/>
      <c r="H26" s="46"/>
      <c r="I26" s="46"/>
      <c r="J26" s="46"/>
      <c r="K26" s="46"/>
      <c r="L26" s="46"/>
    </row>
    <row r="27" spans="1:12" ht="15.75">
      <c r="A27" s="31" t="s">
        <v>160</v>
      </c>
      <c r="B27" s="13"/>
      <c r="C27" s="13"/>
      <c r="D27" s="13"/>
      <c r="E27" s="13"/>
      <c r="F27" s="13"/>
      <c r="G27" s="13"/>
      <c r="H27" s="46"/>
      <c r="I27" s="46"/>
      <c r="J27" s="46"/>
      <c r="K27" s="46"/>
      <c r="L27" s="46"/>
    </row>
    <row r="28" spans="1:12" ht="12.75">
      <c r="A28" s="13"/>
      <c r="B28" s="13"/>
      <c r="C28" s="21" t="s">
        <v>89</v>
      </c>
      <c r="D28" s="14">
        <f>Saldenliste!F32+Saldenliste!F33</f>
        <v>3143.1800000000003</v>
      </c>
      <c r="E28" s="20">
        <f>100/$D$38*D28</f>
        <v>3.12468033010561</v>
      </c>
      <c r="F28" s="15">
        <f>Saldenliste!H32+Saldenliste!H33</f>
        <v>3101.1400000000003</v>
      </c>
      <c r="G28" s="18">
        <f>100/$F$38*F28</f>
        <v>3.520143369273272</v>
      </c>
      <c r="H28" s="46"/>
      <c r="I28" s="46"/>
      <c r="J28" s="46"/>
      <c r="K28" s="46"/>
      <c r="L28" s="46"/>
    </row>
    <row r="29" spans="1:12" ht="12.75">
      <c r="A29" s="13"/>
      <c r="B29" s="13"/>
      <c r="C29" s="21" t="s">
        <v>32</v>
      </c>
      <c r="D29" s="14">
        <f>Saldenliste!F34</f>
        <v>3181.82</v>
      </c>
      <c r="E29" s="20">
        <f aca="true" t="shared" si="2" ref="E29:E38">100/$D$38*D29</f>
        <v>3.1630929084356074</v>
      </c>
      <c r="F29" s="15">
        <f>Saldenliste!H34</f>
        <v>0</v>
      </c>
      <c r="G29" s="18">
        <f aca="true" t="shared" si="3" ref="G29:G38">100/$F$38*F29</f>
        <v>0</v>
      </c>
      <c r="H29" s="46"/>
      <c r="I29" s="46"/>
      <c r="J29" s="46"/>
      <c r="K29" s="46"/>
      <c r="L29" s="46"/>
    </row>
    <row r="30" spans="1:12" ht="12.75">
      <c r="A30" s="13"/>
      <c r="B30" s="13"/>
      <c r="C30" s="21" t="s">
        <v>33</v>
      </c>
      <c r="D30" s="14">
        <f>Saldenliste!F35</f>
        <v>7680</v>
      </c>
      <c r="E30" s="20">
        <f t="shared" si="2"/>
        <v>7.634798177390759</v>
      </c>
      <c r="F30" s="15">
        <f>Saldenliste!H35</f>
        <v>7490.91</v>
      </c>
      <c r="G30" s="18">
        <f t="shared" si="3"/>
        <v>8.503027005011978</v>
      </c>
      <c r="H30" s="46"/>
      <c r="I30" s="46"/>
      <c r="J30" s="46"/>
      <c r="K30" s="46"/>
      <c r="L30" s="46"/>
    </row>
    <row r="31" spans="1:12" ht="12.75">
      <c r="A31" s="13"/>
      <c r="B31" s="13"/>
      <c r="C31" s="21" t="s">
        <v>98</v>
      </c>
      <c r="D31" s="29">
        <f>Saldenliste!F36</f>
        <v>916.67</v>
      </c>
      <c r="E31" s="20">
        <f t="shared" si="2"/>
        <v>0.9112747975610399</v>
      </c>
      <c r="F31" s="30">
        <f>Saldenliste!H36</f>
        <v>606.67</v>
      </c>
      <c r="G31" s="18">
        <f t="shared" si="3"/>
        <v>0.6886388159957356</v>
      </c>
      <c r="H31" s="46"/>
      <c r="I31" s="46"/>
      <c r="J31" s="46"/>
      <c r="K31" s="46"/>
      <c r="L31" s="46"/>
    </row>
    <row r="32" spans="1:12" ht="12.75">
      <c r="A32" s="13"/>
      <c r="B32" s="13"/>
      <c r="C32" s="21" t="s">
        <v>95</v>
      </c>
      <c r="D32" s="14">
        <f>Saldenliste!F37</f>
        <v>11555</v>
      </c>
      <c r="E32" s="20">
        <f t="shared" si="2"/>
        <v>11.486991268196643</v>
      </c>
      <c r="F32" s="15">
        <f>Saldenliste!H37</f>
        <v>2666.67</v>
      </c>
      <c r="G32" s="18">
        <f t="shared" si="3"/>
        <v>3.026970958595857</v>
      </c>
      <c r="H32" s="46"/>
      <c r="I32" s="46"/>
      <c r="J32" s="46"/>
      <c r="K32" s="46"/>
      <c r="L32" s="46"/>
    </row>
    <row r="33" spans="1:12" ht="12.75">
      <c r="A33" s="13"/>
      <c r="B33" s="13"/>
      <c r="C33" s="21" t="s">
        <v>99</v>
      </c>
      <c r="D33" s="29">
        <f>Saldenliste!F43+Saldenliste!F44</f>
        <v>386.36</v>
      </c>
      <c r="E33" s="20">
        <f t="shared" si="2"/>
        <v>0.38408601872613196</v>
      </c>
      <c r="F33" s="30">
        <f>Saldenliste!H43+Saldenliste!H44</f>
        <v>380.08000000000004</v>
      </c>
      <c r="G33" s="18">
        <f t="shared" si="3"/>
        <v>0.4314336314366282</v>
      </c>
      <c r="H33" s="46"/>
      <c r="I33" s="46"/>
      <c r="J33" s="46"/>
      <c r="K33" s="46"/>
      <c r="L33" s="46"/>
    </row>
    <row r="34" spans="1:12" ht="12.75">
      <c r="A34" s="13"/>
      <c r="B34" s="13"/>
      <c r="C34" s="21" t="s">
        <v>100</v>
      </c>
      <c r="D34" s="14">
        <f>Saldenliste!F38+Saldenliste!F39</f>
        <v>4854.17</v>
      </c>
      <c r="E34" s="20">
        <f t="shared" si="2"/>
        <v>4.825600034992825</v>
      </c>
      <c r="F34" s="15">
        <f>Saldenliste!H38+Saldenliste!H39</f>
        <v>4176.66</v>
      </c>
      <c r="G34" s="18">
        <f t="shared" si="3"/>
        <v>4.740979770248651</v>
      </c>
      <c r="H34" s="46"/>
      <c r="I34" s="46"/>
      <c r="J34" s="46"/>
      <c r="K34" s="46"/>
      <c r="L34" s="46"/>
    </row>
    <row r="35" spans="1:12" ht="12.75">
      <c r="A35" s="13"/>
      <c r="B35" s="13"/>
      <c r="C35" s="21" t="s">
        <v>101</v>
      </c>
      <c r="D35" s="14">
        <f>Saldenliste!F45</f>
        <v>1190</v>
      </c>
      <c r="E35" s="20">
        <f t="shared" si="2"/>
        <v>1.182996071757162</v>
      </c>
      <c r="F35" s="15">
        <f>Saldenliste!H45</f>
        <v>1350</v>
      </c>
      <c r="G35" s="18">
        <f t="shared" si="3"/>
        <v>1.5324021322864871</v>
      </c>
      <c r="H35" s="46"/>
      <c r="I35" s="46"/>
      <c r="J35" s="46"/>
      <c r="K35" s="46"/>
      <c r="L35" s="46"/>
    </row>
    <row r="36" spans="1:12" ht="12.75">
      <c r="A36" s="13"/>
      <c r="B36" s="13"/>
      <c r="C36" s="21" t="s">
        <v>102</v>
      </c>
      <c r="D36" s="14">
        <f>Saldenliste!F40+Saldenliste!F41+Saldenliste!F42</f>
        <v>59684.85</v>
      </c>
      <c r="E36" s="20">
        <f t="shared" si="2"/>
        <v>59.33356562471886</v>
      </c>
      <c r="F36" s="15">
        <f>Saldenliste!H40+Saldenliste!H41+Saldenliste!H42</f>
        <v>61824.85</v>
      </c>
      <c r="G36" s="18">
        <f t="shared" si="3"/>
        <v>70.17817182836461</v>
      </c>
      <c r="H36" s="46"/>
      <c r="I36" s="46"/>
      <c r="J36" s="46"/>
      <c r="K36" s="46"/>
      <c r="L36" s="46"/>
    </row>
    <row r="37" spans="1:12" ht="12.75">
      <c r="A37" s="13"/>
      <c r="B37" s="13"/>
      <c r="C37" s="21" t="s">
        <v>97</v>
      </c>
      <c r="D37" s="35">
        <f>Saldenliste!F47</f>
        <v>8000</v>
      </c>
      <c r="E37" s="25">
        <f t="shared" si="2"/>
        <v>7.952914768115374</v>
      </c>
      <c r="F37" s="36">
        <f>Saldenliste!H47</f>
        <v>6500</v>
      </c>
      <c r="G37" s="23">
        <f t="shared" si="3"/>
        <v>7.37823248878679</v>
      </c>
      <c r="H37" s="46"/>
      <c r="I37" s="46"/>
      <c r="J37" s="46"/>
      <c r="K37" s="46"/>
      <c r="L37" s="46"/>
    </row>
    <row r="38" spans="1:12" ht="12.75">
      <c r="A38" s="13"/>
      <c r="B38" s="13"/>
      <c r="C38" s="13"/>
      <c r="D38" s="14">
        <f>SUM(D28:D37)</f>
        <v>100592.04999999999</v>
      </c>
      <c r="E38" s="20">
        <f t="shared" si="2"/>
        <v>100</v>
      </c>
      <c r="F38" s="15">
        <f>SUM(F28:F37)</f>
        <v>88096.98</v>
      </c>
      <c r="G38" s="18">
        <f t="shared" si="3"/>
        <v>100</v>
      </c>
      <c r="H38" s="46"/>
      <c r="I38" s="46"/>
      <c r="J38" s="46"/>
      <c r="K38" s="46"/>
      <c r="L38" s="46"/>
    </row>
    <row r="39" spans="1:12" ht="12.75">
      <c r="A39" s="13"/>
      <c r="B39" s="13"/>
      <c r="C39" s="13"/>
      <c r="D39" s="13"/>
      <c r="E39" s="13"/>
      <c r="F39" s="13"/>
      <c r="G39" s="13"/>
      <c r="H39" s="46"/>
      <c r="I39" s="46"/>
      <c r="J39" s="46"/>
      <c r="K39" s="46"/>
      <c r="L39" s="46"/>
    </row>
    <row r="40" spans="1:12" ht="15.75">
      <c r="A40" s="31" t="s">
        <v>103</v>
      </c>
      <c r="B40" s="40">
        <f>B6/B8</f>
        <v>0.7709912490532608</v>
      </c>
      <c r="C40" s="30"/>
      <c r="D40" s="39">
        <f>D6/D8</f>
        <v>0.7807741108611941</v>
      </c>
      <c r="E40" s="29"/>
      <c r="F40" s="40">
        <f>F6/F8</f>
        <v>0.7760281944616182</v>
      </c>
      <c r="G40" s="30"/>
      <c r="H40" s="46"/>
      <c r="I40" s="46"/>
      <c r="J40" s="46"/>
      <c r="K40" s="46"/>
      <c r="L40" s="46"/>
    </row>
    <row r="41" spans="1:12" ht="12.75">
      <c r="A41" s="37" t="s">
        <v>107</v>
      </c>
      <c r="B41" s="13"/>
      <c r="C41" s="13"/>
      <c r="D41" s="13"/>
      <c r="E41" s="13"/>
      <c r="F41" s="13"/>
      <c r="G41" s="13"/>
      <c r="H41" s="46"/>
      <c r="I41" s="46"/>
      <c r="J41" s="46"/>
      <c r="K41" s="46"/>
      <c r="L41" s="46"/>
    </row>
    <row r="42" spans="1:12" ht="12.75">
      <c r="A42" s="21"/>
      <c r="B42" s="13"/>
      <c r="C42" s="13"/>
      <c r="D42" s="13"/>
      <c r="E42" s="13"/>
      <c r="F42" s="13"/>
      <c r="G42" s="13"/>
      <c r="H42" s="46"/>
      <c r="I42" s="46"/>
      <c r="J42" s="46"/>
      <c r="K42" s="46"/>
      <c r="L42" s="46"/>
    </row>
    <row r="43" spans="1:12" ht="15.75">
      <c r="A43" s="31" t="s">
        <v>108</v>
      </c>
      <c r="B43" s="40">
        <f>B10/B12</f>
        <v>0.6011038807695328</v>
      </c>
      <c r="C43" s="30"/>
      <c r="D43" s="39">
        <f>D10/D12</f>
        <v>0.622064405197282</v>
      </c>
      <c r="E43" s="29"/>
      <c r="F43" s="40">
        <f>F10/F12</f>
        <v>0.6426969063804545</v>
      </c>
      <c r="G43" s="30"/>
      <c r="H43" s="46"/>
      <c r="I43" s="46"/>
      <c r="J43" s="46"/>
      <c r="K43" s="46"/>
      <c r="L43" s="46"/>
    </row>
    <row r="44" spans="1:12" ht="12.75">
      <c r="A44" s="37" t="s">
        <v>109</v>
      </c>
      <c r="B44" s="13"/>
      <c r="C44" s="13"/>
      <c r="D44" s="13"/>
      <c r="E44" s="13"/>
      <c r="F44" s="13"/>
      <c r="G44" s="13"/>
      <c r="H44" s="46"/>
      <c r="I44" s="46"/>
      <c r="J44" s="46"/>
      <c r="K44" s="46"/>
      <c r="L44" s="46"/>
    </row>
    <row r="45" spans="1:12" ht="12.75">
      <c r="A45" s="21"/>
      <c r="B45" s="13"/>
      <c r="C45" s="13"/>
      <c r="D45" s="13"/>
      <c r="E45" s="13"/>
      <c r="F45" s="13"/>
      <c r="G45" s="13"/>
      <c r="H45" s="46"/>
      <c r="I45" s="46"/>
      <c r="J45" s="46"/>
      <c r="K45" s="46"/>
      <c r="L45" s="46"/>
    </row>
    <row r="46" spans="1:12" ht="15.75">
      <c r="A46" s="31" t="s">
        <v>110</v>
      </c>
      <c r="B46" s="40">
        <f>B11/B12</f>
        <v>0.3988961192304671</v>
      </c>
      <c r="C46" s="30"/>
      <c r="D46" s="39">
        <f>D11/D12</f>
        <v>0.377935594802718</v>
      </c>
      <c r="E46" s="29"/>
      <c r="F46" s="40">
        <f>F11/F12</f>
        <v>0.35730309361954554</v>
      </c>
      <c r="G46" s="30"/>
      <c r="H46" s="46"/>
      <c r="I46" s="46"/>
      <c r="J46" s="46"/>
      <c r="K46" s="46"/>
      <c r="L46" s="46"/>
    </row>
    <row r="47" spans="1:12" ht="12.75">
      <c r="A47" s="37" t="s">
        <v>111</v>
      </c>
      <c r="B47" s="13"/>
      <c r="C47" s="13"/>
      <c r="D47" s="13"/>
      <c r="E47" s="13"/>
      <c r="F47" s="13"/>
      <c r="G47" s="13"/>
      <c r="H47" s="46"/>
      <c r="I47" s="46"/>
      <c r="J47" s="46"/>
      <c r="K47" s="46"/>
      <c r="L47" s="46"/>
    </row>
    <row r="48" spans="1:12" ht="12.75">
      <c r="A48" s="21"/>
      <c r="B48" s="13"/>
      <c r="C48" s="13"/>
      <c r="D48" s="13"/>
      <c r="E48" s="13"/>
      <c r="F48" s="13"/>
      <c r="G48" s="13"/>
      <c r="H48" s="46"/>
      <c r="I48" s="46"/>
      <c r="J48" s="46"/>
      <c r="K48" s="46"/>
      <c r="L48" s="46"/>
    </row>
    <row r="49" spans="1:12" ht="15.75">
      <c r="A49" s="31" t="s">
        <v>112</v>
      </c>
      <c r="B49" s="33">
        <f>B11/B10</f>
        <v>0.6636059622835915</v>
      </c>
      <c r="C49" s="33"/>
      <c r="D49" s="32">
        <f>D11/D10</f>
        <v>0.6075505874393492</v>
      </c>
      <c r="E49" s="29"/>
      <c r="F49" s="33">
        <f>F11/F10</f>
        <v>0.5559433849336665</v>
      </c>
      <c r="G49" s="30"/>
      <c r="H49" s="46"/>
      <c r="I49" s="46"/>
      <c r="J49" s="46"/>
      <c r="K49" s="46"/>
      <c r="L49" s="46"/>
    </row>
    <row r="50" spans="1:12" ht="12.75">
      <c r="A50" s="37" t="s">
        <v>113</v>
      </c>
      <c r="B50" s="13"/>
      <c r="C50" s="13"/>
      <c r="D50" s="13"/>
      <c r="E50" s="13"/>
      <c r="F50" s="13"/>
      <c r="G50" s="13"/>
      <c r="H50" s="46"/>
      <c r="I50" s="46"/>
      <c r="J50" s="46"/>
      <c r="K50" s="46"/>
      <c r="L50" s="46"/>
    </row>
    <row r="51" spans="1:12" ht="12.75">
      <c r="A51" s="21"/>
      <c r="B51" s="13"/>
      <c r="C51" s="13"/>
      <c r="D51" s="13"/>
      <c r="E51" s="13"/>
      <c r="F51" s="13"/>
      <c r="G51" s="13"/>
      <c r="H51" s="46"/>
      <c r="I51" s="46"/>
      <c r="J51" s="46"/>
      <c r="K51" s="46"/>
      <c r="L51" s="46"/>
    </row>
    <row r="52" spans="1:12" ht="15.75">
      <c r="A52" s="31" t="s">
        <v>114</v>
      </c>
      <c r="B52" s="40">
        <f>(Bilanz!C8+Bilanz!C9+Bilanz!C10+Bilanz!C11+Bilanz!C12+Bilanz!C13+Bilanz!C14)/'Auswertungen - BKZ'!B11</f>
        <v>1.1874845531197302</v>
      </c>
      <c r="C52" s="30"/>
      <c r="D52" s="39">
        <f>(Bilanz!E8+Bilanz!E9+Bilanz!E10+Bilanz!E11+Bilanz!E12+Bilanz!E13+Bilanz!E14)/'Auswertungen - BKZ'!D11</f>
        <v>1.2250391060443355</v>
      </c>
      <c r="E52" s="29"/>
      <c r="F52" s="40">
        <f>(Bilanz!G8+Bilanz!G9+Bilanz!G10+Bilanz!G11+Bilanz!G12+Bilanz!G13+Bilanz!G14)/'Auswertungen - BKZ'!F11</f>
        <v>1.3522290753662782</v>
      </c>
      <c r="G52" s="30"/>
      <c r="H52" s="46"/>
      <c r="I52" s="46"/>
      <c r="J52" s="46"/>
      <c r="K52" s="46"/>
      <c r="L52" s="46"/>
    </row>
    <row r="53" spans="1:12" ht="12.75">
      <c r="A53" s="109" t="s">
        <v>115</v>
      </c>
      <c r="B53" s="13"/>
      <c r="C53" s="13"/>
      <c r="D53" s="13"/>
      <c r="E53" s="13"/>
      <c r="F53" s="13"/>
      <c r="G53" s="13"/>
      <c r="H53" s="46"/>
      <c r="I53" s="46"/>
      <c r="J53" s="46"/>
      <c r="K53" s="46"/>
      <c r="L53" s="46"/>
    </row>
    <row r="54" spans="1:12" ht="12.75">
      <c r="A54" s="110"/>
      <c r="B54" s="13"/>
      <c r="C54" s="13"/>
      <c r="D54" s="13"/>
      <c r="E54" s="13"/>
      <c r="F54" s="13"/>
      <c r="G54" s="13"/>
      <c r="H54" s="46"/>
      <c r="I54" s="46"/>
      <c r="J54" s="46"/>
      <c r="K54" s="46"/>
      <c r="L54" s="46"/>
    </row>
    <row r="55" spans="1:12" ht="12.75">
      <c r="A55" s="21"/>
      <c r="B55" s="13"/>
      <c r="C55" s="13"/>
      <c r="D55" s="13"/>
      <c r="E55" s="13"/>
      <c r="F55" s="13"/>
      <c r="G55" s="13"/>
      <c r="H55" s="46"/>
      <c r="I55" s="46"/>
      <c r="J55" s="46"/>
      <c r="K55" s="46"/>
      <c r="L55" s="46"/>
    </row>
    <row r="56" spans="1:12" ht="15.75">
      <c r="A56" s="31" t="s">
        <v>119</v>
      </c>
      <c r="B56" s="40">
        <f>B10/B6</f>
        <v>0.7796507178358493</v>
      </c>
      <c r="C56" s="30"/>
      <c r="D56" s="39">
        <f>D10/D6</f>
        <v>0.7967277558821011</v>
      </c>
      <c r="E56" s="29"/>
      <c r="F56" s="40">
        <f>F10/F6</f>
        <v>0.8281875722651231</v>
      </c>
      <c r="G56" s="30"/>
      <c r="H56" s="46"/>
      <c r="I56" s="46"/>
      <c r="J56" s="46"/>
      <c r="K56" s="46"/>
      <c r="L56" s="46"/>
    </row>
    <row r="57" spans="1:12" ht="12.75">
      <c r="A57" s="37" t="s">
        <v>120</v>
      </c>
      <c r="B57" s="13"/>
      <c r="C57" s="13"/>
      <c r="D57" s="13"/>
      <c r="E57" s="13"/>
      <c r="F57" s="13"/>
      <c r="G57" s="13"/>
      <c r="H57" s="46"/>
      <c r="I57" s="46"/>
      <c r="J57" s="46"/>
      <c r="K57" s="46"/>
      <c r="L57" s="46"/>
    </row>
    <row r="58" spans="1:12" ht="12.75">
      <c r="A58" s="21"/>
      <c r="B58" s="13"/>
      <c r="C58" s="13"/>
      <c r="D58" s="13"/>
      <c r="E58" s="13"/>
      <c r="F58" s="13"/>
      <c r="G58" s="13"/>
      <c r="H58" s="46"/>
      <c r="I58" s="46"/>
      <c r="J58" s="46"/>
      <c r="K58" s="46"/>
      <c r="L58" s="46"/>
    </row>
    <row r="59" spans="1:12" ht="15.75">
      <c r="A59" s="31" t="s">
        <v>121</v>
      </c>
      <c r="B59" s="40">
        <f>(B10+Saldenliste!E21)/'Auswertungen - BKZ'!B6</f>
        <v>1.0850188505493286</v>
      </c>
      <c r="C59" s="30"/>
      <c r="D59" s="39">
        <f>(D10+Saldenliste!G21)/'Auswertungen - BKZ'!D6</f>
        <v>1.100462944891401</v>
      </c>
      <c r="E59" s="29"/>
      <c r="F59" s="40">
        <f>(F10+Saldenliste!I21)/'Auswertungen - BKZ'!F6</f>
        <v>1.1227917673671348</v>
      </c>
      <c r="G59" s="30"/>
      <c r="H59" s="46"/>
      <c r="I59" s="46"/>
      <c r="J59" s="46"/>
      <c r="K59" s="46"/>
      <c r="L59" s="46"/>
    </row>
    <row r="60" spans="1:12" ht="12.75">
      <c r="A60" s="37" t="s">
        <v>164</v>
      </c>
      <c r="B60" s="13"/>
      <c r="C60" s="13"/>
      <c r="D60" s="13"/>
      <c r="E60" s="13"/>
      <c r="F60" s="13"/>
      <c r="G60" s="13"/>
      <c r="H60" s="46"/>
      <c r="I60" s="46"/>
      <c r="J60" s="46"/>
      <c r="K60" s="46"/>
      <c r="L60" s="46"/>
    </row>
    <row r="61" spans="1:12" ht="12.75">
      <c r="A61" s="21"/>
      <c r="B61" s="13"/>
      <c r="C61" s="13"/>
      <c r="D61" s="13"/>
      <c r="E61" s="13"/>
      <c r="F61" s="13"/>
      <c r="G61" s="13"/>
      <c r="H61" s="46"/>
      <c r="I61" s="46"/>
      <c r="J61" s="46"/>
      <c r="K61" s="46"/>
      <c r="L61" s="46"/>
    </row>
    <row r="62" spans="1:12" ht="15.75">
      <c r="A62" s="31" t="s">
        <v>122</v>
      </c>
      <c r="B62" s="13"/>
      <c r="C62" s="13"/>
      <c r="D62" s="13"/>
      <c r="E62" s="13"/>
      <c r="F62" s="13"/>
      <c r="G62" s="13"/>
      <c r="H62" s="46"/>
      <c r="I62" s="46"/>
      <c r="J62" s="46"/>
      <c r="K62" s="46"/>
      <c r="L62" s="46"/>
    </row>
    <row r="63" spans="1:12" ht="12.75">
      <c r="A63" s="28" t="s">
        <v>123</v>
      </c>
      <c r="B63" s="15">
        <f>Saldenliste!D16+Saldenliste!D17+Saldenliste!D18</f>
        <v>230445</v>
      </c>
      <c r="C63" s="30"/>
      <c r="D63" s="14">
        <f>Saldenliste!F16+Saldenliste!F17+Saldenliste!F18</f>
        <v>192460</v>
      </c>
      <c r="E63" s="29"/>
      <c r="F63" s="15">
        <f>Saldenliste!H16+Saldenliste!H17+Saldenliste!H18</f>
        <v>190994</v>
      </c>
      <c r="G63" s="30"/>
      <c r="H63" s="46"/>
      <c r="I63" s="46"/>
      <c r="J63" s="46"/>
      <c r="K63" s="46"/>
      <c r="L63" s="46"/>
    </row>
    <row r="64" spans="1:12" ht="12.75">
      <c r="A64" s="28" t="s">
        <v>124</v>
      </c>
      <c r="B64" s="15">
        <f>Saldenliste!D15</f>
        <v>12000</v>
      </c>
      <c r="C64" s="30"/>
      <c r="D64" s="14">
        <f>Saldenliste!F15</f>
        <v>12000</v>
      </c>
      <c r="E64" s="29"/>
      <c r="F64" s="15">
        <f>Saldenliste!H15</f>
        <v>4000</v>
      </c>
      <c r="G64" s="30"/>
      <c r="H64" s="46"/>
      <c r="I64" s="46"/>
      <c r="J64" s="46"/>
      <c r="K64" s="46"/>
      <c r="L64" s="46"/>
    </row>
    <row r="65" spans="1:12" ht="12.75">
      <c r="A65" s="28" t="s">
        <v>125</v>
      </c>
      <c r="B65" s="15">
        <f>Saldenliste!D11+Saldenliste!D12+Saldenliste!D13+Saldenliste!D14</f>
        <v>98000</v>
      </c>
      <c r="C65" s="30"/>
      <c r="D65" s="14">
        <f>Saldenliste!F11+Saldenliste!F12+Saldenliste!F13+Saldenliste!F14</f>
        <v>100600</v>
      </c>
      <c r="E65" s="29"/>
      <c r="F65" s="15">
        <f>Saldenliste!H11+Saldenliste!H12+Saldenliste!H13+Saldenliste!H14</f>
        <v>113600</v>
      </c>
      <c r="G65" s="30"/>
      <c r="H65" s="46"/>
      <c r="I65" s="46"/>
      <c r="J65" s="46"/>
      <c r="K65" s="46"/>
      <c r="L65" s="46"/>
    </row>
    <row r="66" spans="1:12" ht="12.75">
      <c r="A66" s="28"/>
      <c r="B66" s="38"/>
      <c r="C66" s="38"/>
      <c r="D66" s="38"/>
      <c r="E66" s="13"/>
      <c r="F66" s="13"/>
      <c r="G66" s="13"/>
      <c r="H66" s="46"/>
      <c r="I66" s="46"/>
      <c r="J66" s="46"/>
      <c r="K66" s="46"/>
      <c r="L66" s="46"/>
    </row>
    <row r="67" spans="1:12" ht="12.75">
      <c r="A67" s="28" t="s">
        <v>126</v>
      </c>
      <c r="B67" s="40">
        <f>B63/(Saldenliste!E19+Saldenliste!E22)</f>
        <v>1.6115034965034964</v>
      </c>
      <c r="C67" s="30"/>
      <c r="D67" s="39">
        <f>D63/(Saldenliste!G19+Saldenliste!G22)</f>
        <v>1.8172075753176644</v>
      </c>
      <c r="E67" s="29"/>
      <c r="F67" s="40">
        <f>F63/(Saldenliste!I19+Saldenliste!I22)</f>
        <v>1.9629149524450928</v>
      </c>
      <c r="G67" s="30"/>
      <c r="H67" s="46"/>
      <c r="I67" s="46"/>
      <c r="J67" s="46"/>
      <c r="K67" s="46"/>
      <c r="L67" s="46"/>
    </row>
    <row r="68" spans="1:12" ht="12.75">
      <c r="A68" s="28" t="s">
        <v>127</v>
      </c>
      <c r="B68" s="40">
        <f>(B63+B64)/(Saldenliste!E19+Saldenliste!E22)</f>
        <v>1.6954195804195804</v>
      </c>
      <c r="C68" s="30"/>
      <c r="D68" s="39">
        <f>(D63+D64)/Saldenliste!G19</f>
        <v>1.9472380952380952</v>
      </c>
      <c r="E68" s="29"/>
      <c r="F68" s="40">
        <f>(F63+F64)/Saldenliste!I19</f>
        <v>2.0102474226804126</v>
      </c>
      <c r="G68" s="30"/>
      <c r="H68" s="46"/>
      <c r="I68" s="46"/>
      <c r="J68" s="46"/>
      <c r="K68" s="46"/>
      <c r="L68" s="46"/>
    </row>
    <row r="69" spans="1:12" ht="12.75">
      <c r="A69" s="28" t="s">
        <v>128</v>
      </c>
      <c r="B69" s="40">
        <f>(B63+B64+B65)/(Saldenliste!E19+Saldenliste!E20)</f>
        <v>1.480195652173913</v>
      </c>
      <c r="C69" s="30"/>
      <c r="D69" s="39">
        <f>(D63+D64+D65)/(Saldenliste!G19+Saldenliste!G20)</f>
        <v>1.5644102564102564</v>
      </c>
      <c r="E69" s="29"/>
      <c r="F69" s="40">
        <f>(F63+F64+F65)/(Saldenliste!I19+Saldenliste!I20)</f>
        <v>1.7434689265536722</v>
      </c>
      <c r="G69" s="30"/>
      <c r="H69" s="46"/>
      <c r="I69" s="46"/>
      <c r="J69" s="46"/>
      <c r="K69" s="46"/>
      <c r="L69" s="46"/>
    </row>
    <row r="70" spans="1:12" ht="12.75">
      <c r="A70" s="16"/>
      <c r="B70" s="13"/>
      <c r="C70" s="13"/>
      <c r="D70" s="13"/>
      <c r="E70" s="13"/>
      <c r="F70" s="13"/>
      <c r="G70" s="13"/>
      <c r="H70" s="46"/>
      <c r="I70" s="46"/>
      <c r="J70" s="46"/>
      <c r="K70" s="46"/>
      <c r="L70" s="46"/>
    </row>
    <row r="71" spans="1:12" ht="12.75">
      <c r="A71" s="28" t="s">
        <v>129</v>
      </c>
      <c r="B71" s="15">
        <f>B63-Saldenliste!E19-Saldenliste!E22</f>
        <v>87445</v>
      </c>
      <c r="C71" s="30"/>
      <c r="D71" s="14">
        <f>D63-Saldenliste!G19-Saldenliste!G22</f>
        <v>86550.25</v>
      </c>
      <c r="E71" s="29"/>
      <c r="F71" s="15">
        <f>F63-Saldenliste!I19-Saldenliste!I22</f>
        <v>93692.79</v>
      </c>
      <c r="G71" s="30"/>
      <c r="H71" s="46"/>
      <c r="I71" s="46"/>
      <c r="J71" s="46"/>
      <c r="K71" s="46"/>
      <c r="L71" s="46"/>
    </row>
    <row r="72" spans="1:12" ht="12.75">
      <c r="A72" s="28" t="s">
        <v>130</v>
      </c>
      <c r="B72" s="15">
        <f>B63+B64-Saldenliste!E19-Saldenliste!E22</f>
        <v>99445</v>
      </c>
      <c r="C72" s="30"/>
      <c r="D72" s="14">
        <f>D63+D64-Saldenliste!G19-Saldenliste!G22</f>
        <v>98550.25</v>
      </c>
      <c r="E72" s="29"/>
      <c r="F72" s="15">
        <f>F63+F64-Saldenliste!I19-Saldenliste!I22</f>
        <v>97692.79</v>
      </c>
      <c r="G72" s="30"/>
      <c r="H72" s="46"/>
      <c r="I72" s="46"/>
      <c r="J72" s="46"/>
      <c r="K72" s="46"/>
      <c r="L72" s="46"/>
    </row>
    <row r="73" spans="1:12" ht="12.75">
      <c r="A73" s="28" t="s">
        <v>131</v>
      </c>
      <c r="B73" s="15">
        <f>B7-Saldenliste!E19-Saldenliste!E22</f>
        <v>197445</v>
      </c>
      <c r="C73" s="30"/>
      <c r="D73" s="14">
        <f>D7-Saldenliste!G19-Saldenliste!G22</f>
        <v>199150.25</v>
      </c>
      <c r="E73" s="29"/>
      <c r="F73" s="15">
        <f>F7-Saldenliste!I19-Saldenliste!I22</f>
        <v>211292.79</v>
      </c>
      <c r="G73" s="30"/>
      <c r="H73" s="46"/>
      <c r="I73" s="46"/>
      <c r="J73" s="46"/>
      <c r="K73" s="46"/>
      <c r="L73" s="46"/>
    </row>
    <row r="74" spans="1:12" ht="12.75">
      <c r="A74" s="16"/>
      <c r="B74" s="13"/>
      <c r="C74" s="13"/>
      <c r="D74" s="13"/>
      <c r="E74" s="13"/>
      <c r="F74" s="13"/>
      <c r="G74" s="13"/>
      <c r="H74" s="46"/>
      <c r="I74" s="46"/>
      <c r="J74" s="46"/>
      <c r="K74" s="46"/>
      <c r="L74" s="46"/>
    </row>
    <row r="75" spans="1:12" ht="15.75">
      <c r="A75" s="31" t="s">
        <v>132</v>
      </c>
      <c r="B75" s="13"/>
      <c r="C75" s="13"/>
      <c r="D75" s="13"/>
      <c r="E75" s="13"/>
      <c r="F75" s="13"/>
      <c r="G75" s="13"/>
      <c r="H75" s="46"/>
      <c r="I75" s="46"/>
      <c r="J75" s="46"/>
      <c r="K75" s="46"/>
      <c r="L75" s="46"/>
    </row>
    <row r="76" spans="1:12" ht="12.75">
      <c r="A76" s="41"/>
      <c r="B76" s="13"/>
      <c r="C76" s="21" t="s">
        <v>133</v>
      </c>
      <c r="D76" s="14">
        <f>D25-D38</f>
        <v>5720.400000000023</v>
      </c>
      <c r="E76" s="29"/>
      <c r="F76" s="15">
        <f>F25-F38</f>
        <v>42424.020000000004</v>
      </c>
      <c r="G76" s="30"/>
      <c r="H76" s="46"/>
      <c r="I76" s="46"/>
      <c r="J76" s="46"/>
      <c r="K76" s="46"/>
      <c r="L76" s="46"/>
    </row>
    <row r="77" spans="1:12" ht="12.75">
      <c r="A77" s="13"/>
      <c r="B77" s="13"/>
      <c r="C77" s="42" t="s">
        <v>145</v>
      </c>
      <c r="D77" s="14">
        <f>D36</f>
        <v>59684.85</v>
      </c>
      <c r="E77" s="29"/>
      <c r="F77" s="15">
        <f>F36</f>
        <v>61824.85</v>
      </c>
      <c r="G77" s="30"/>
      <c r="H77" s="46"/>
      <c r="I77" s="46"/>
      <c r="J77" s="46"/>
      <c r="K77" s="46"/>
      <c r="L77" s="46"/>
    </row>
    <row r="78" spans="1:12" ht="12.75">
      <c r="A78" s="13"/>
      <c r="B78" s="13"/>
      <c r="C78" s="42" t="s">
        <v>134</v>
      </c>
      <c r="D78" s="35">
        <f>Saldenliste!D11-Saldenliste!F11+Saldenliste!D12-Saldenliste!F12+Saldenliste!D13-Saldenliste!F13+Saldenliste!D14-Saldenliste!F14</f>
        <v>-2600</v>
      </c>
      <c r="E78" s="43"/>
      <c r="F78" s="36">
        <f>Saldenliste!F11-Saldenliste!H11+Saldenliste!F12-Saldenliste!H12+Saldenliste!F13-Saldenliste!H13+Saldenliste!F14-Saldenliste!H14</f>
        <v>-13000</v>
      </c>
      <c r="G78" s="30"/>
      <c r="H78" s="46"/>
      <c r="I78" s="46"/>
      <c r="J78" s="46"/>
      <c r="K78" s="46"/>
      <c r="L78" s="46"/>
    </row>
    <row r="79" spans="1:12" ht="12.75">
      <c r="A79" s="13"/>
      <c r="B79" s="13"/>
      <c r="C79" s="21" t="s">
        <v>135</v>
      </c>
      <c r="D79" s="14">
        <f>SUM(D76:D78)</f>
        <v>62805.25000000002</v>
      </c>
      <c r="E79" s="29"/>
      <c r="F79" s="15">
        <f>SUM(F76:F78)</f>
        <v>91248.87</v>
      </c>
      <c r="G79" s="30"/>
      <c r="H79" s="46"/>
      <c r="I79" s="46"/>
      <c r="J79" s="46"/>
      <c r="K79" s="46"/>
      <c r="L79" s="46"/>
    </row>
    <row r="80" spans="1:12" s="8" customFormat="1" ht="12.75">
      <c r="A80" s="13"/>
      <c r="B80" s="13"/>
      <c r="C80" s="21" t="s">
        <v>162</v>
      </c>
      <c r="D80" s="14">
        <v>0</v>
      </c>
      <c r="E80" s="29"/>
      <c r="F80" s="15">
        <v>0</v>
      </c>
      <c r="G80" s="30"/>
      <c r="H80" s="46"/>
      <c r="I80" s="46"/>
      <c r="J80" s="46"/>
      <c r="K80" s="46"/>
      <c r="L80" s="46"/>
    </row>
    <row r="81" spans="1:12" s="8" customFormat="1" ht="12.75">
      <c r="A81" s="13"/>
      <c r="B81" s="13"/>
      <c r="C81" s="21" t="s">
        <v>165</v>
      </c>
      <c r="D81" s="35">
        <v>0</v>
      </c>
      <c r="E81" s="43"/>
      <c r="F81" s="36">
        <v>0</v>
      </c>
      <c r="G81" s="30"/>
      <c r="H81" s="46"/>
      <c r="I81" s="46"/>
      <c r="J81" s="46"/>
      <c r="K81" s="46"/>
      <c r="L81" s="46"/>
    </row>
    <row r="82" spans="1:12" ht="12.75">
      <c r="A82" s="13"/>
      <c r="B82" s="13"/>
      <c r="C82" s="21" t="s">
        <v>136</v>
      </c>
      <c r="D82" s="14">
        <f>D79</f>
        <v>62805.25000000002</v>
      </c>
      <c r="E82" s="29"/>
      <c r="F82" s="15">
        <f>F79</f>
        <v>91248.87</v>
      </c>
      <c r="G82" s="30"/>
      <c r="H82" s="46"/>
      <c r="I82" s="46"/>
      <c r="J82" s="46"/>
      <c r="K82" s="46"/>
      <c r="L82" s="46"/>
    </row>
    <row r="83" spans="1:12" ht="12.75">
      <c r="A83" s="13"/>
      <c r="B83" s="13"/>
      <c r="C83" s="42" t="s">
        <v>138</v>
      </c>
      <c r="D83" s="32">
        <v>0</v>
      </c>
      <c r="E83" s="29"/>
      <c r="F83" s="30">
        <v>-44583.33</v>
      </c>
      <c r="G83" s="30"/>
      <c r="H83" s="46"/>
      <c r="I83" s="46"/>
      <c r="J83" s="46"/>
      <c r="K83" s="46"/>
      <c r="L83" s="46"/>
    </row>
    <row r="84" spans="1:12" ht="12.75">
      <c r="A84" s="13"/>
      <c r="B84" s="13"/>
      <c r="C84" s="42" t="s">
        <v>139</v>
      </c>
      <c r="D84" s="14">
        <f>Saldenliste!G19-Saldenliste!E19+Saldenliste!G20-Saldenliste!E20+Saldenliste!G21-Saldenliste!E21+Saldenliste!G22-Saldenliste!E22</f>
        <v>-67090.25</v>
      </c>
      <c r="E84" s="29"/>
      <c r="F84" s="15">
        <f>Saldenliste!I19-Saldenliste!G19+Saldenliste!I20-Saldenliste!G20+Saldenliste!I21-Saldenliste!G21+Saldenliste!I22-Saldenliste!G22</f>
        <v>-33608.54</v>
      </c>
      <c r="G84" s="30"/>
      <c r="H84" s="46"/>
      <c r="I84" s="46"/>
      <c r="J84" s="46"/>
      <c r="K84" s="46"/>
      <c r="L84" s="46"/>
    </row>
    <row r="85" spans="1:12" ht="12.75">
      <c r="A85" s="13"/>
      <c r="B85" s="13"/>
      <c r="C85" s="42" t="s">
        <v>140</v>
      </c>
      <c r="D85" s="35">
        <f>Saldenliste!F48*-1</f>
        <v>-33700</v>
      </c>
      <c r="E85" s="43"/>
      <c r="F85" s="36">
        <f>Saldenliste!H48*-1</f>
        <v>-22523</v>
      </c>
      <c r="G85" s="30"/>
      <c r="H85" s="46"/>
      <c r="I85" s="46"/>
      <c r="J85" s="46"/>
      <c r="K85" s="46"/>
      <c r="L85" s="46"/>
    </row>
    <row r="86" spans="1:12" ht="12.75">
      <c r="A86" s="13"/>
      <c r="B86" s="13"/>
      <c r="C86" s="21" t="s">
        <v>137</v>
      </c>
      <c r="D86" s="14">
        <f>SUM(D82:D85)</f>
        <v>-37984.99999999998</v>
      </c>
      <c r="E86" s="29"/>
      <c r="F86" s="15">
        <f>SUM(F82:F85)</f>
        <v>-9466.000000000007</v>
      </c>
      <c r="G86" s="30"/>
      <c r="H86" s="46"/>
      <c r="I86" s="46"/>
      <c r="J86" s="46"/>
      <c r="K86" s="46"/>
      <c r="L86" s="46"/>
    </row>
    <row r="87" spans="1:12" ht="12.75">
      <c r="A87" s="13"/>
      <c r="B87" s="13"/>
      <c r="C87" s="21"/>
      <c r="D87" s="29"/>
      <c r="E87" s="29"/>
      <c r="F87" s="30"/>
      <c r="G87" s="30"/>
      <c r="H87" s="46"/>
      <c r="I87" s="46"/>
      <c r="J87" s="46"/>
      <c r="K87" s="46"/>
      <c r="L87" s="46"/>
    </row>
    <row r="88" spans="1:12" ht="15.75">
      <c r="A88" s="31" t="s">
        <v>161</v>
      </c>
      <c r="B88" s="13"/>
      <c r="C88" s="21" t="s">
        <v>141</v>
      </c>
      <c r="D88" s="14">
        <f>D76</f>
        <v>5720.400000000023</v>
      </c>
      <c r="E88" s="29"/>
      <c r="F88" s="15">
        <f>F76</f>
        <v>42424.020000000004</v>
      </c>
      <c r="G88" s="30"/>
      <c r="H88" s="46"/>
      <c r="I88" s="46"/>
      <c r="J88" s="46"/>
      <c r="K88" s="46"/>
      <c r="L88" s="46"/>
    </row>
    <row r="89" spans="1:12" ht="12.75">
      <c r="A89" s="21"/>
      <c r="B89" s="13"/>
      <c r="C89" s="42" t="s">
        <v>142</v>
      </c>
      <c r="D89" s="14">
        <f>Saldenliste!F47</f>
        <v>8000</v>
      </c>
      <c r="E89" s="29"/>
      <c r="F89" s="15">
        <f>Saldenliste!H47</f>
        <v>6500</v>
      </c>
      <c r="G89" s="30"/>
      <c r="H89" s="46"/>
      <c r="I89" s="46"/>
      <c r="J89" s="46"/>
      <c r="K89" s="46"/>
      <c r="L89" s="46"/>
    </row>
    <row r="90" spans="1:12" ht="12.75">
      <c r="A90" s="21"/>
      <c r="B90" s="13"/>
      <c r="C90" s="42" t="s">
        <v>143</v>
      </c>
      <c r="D90" s="35">
        <f>Saldenliste!F48*-1</f>
        <v>-33700</v>
      </c>
      <c r="E90" s="43"/>
      <c r="F90" s="36">
        <f>Saldenliste!H48*-1</f>
        <v>-22523</v>
      </c>
      <c r="G90" s="30"/>
      <c r="H90" s="46"/>
      <c r="I90" s="46"/>
      <c r="J90" s="46"/>
      <c r="K90" s="46"/>
      <c r="L90" s="46"/>
    </row>
    <row r="91" spans="1:12" ht="12.75">
      <c r="A91" s="21"/>
      <c r="B91" s="13"/>
      <c r="C91" s="42" t="s">
        <v>148</v>
      </c>
      <c r="D91" s="14">
        <f>SUM(D88:D90)</f>
        <v>-19979.599999999977</v>
      </c>
      <c r="E91" s="29"/>
      <c r="F91" s="15">
        <f>SUM(F88:F90)</f>
        <v>26401.020000000004</v>
      </c>
      <c r="G91" s="30"/>
      <c r="H91" s="46"/>
      <c r="I91" s="46"/>
      <c r="J91" s="46"/>
      <c r="K91" s="46"/>
      <c r="L91" s="46"/>
    </row>
    <row r="92" spans="1:12" ht="12.75">
      <c r="A92" s="21"/>
      <c r="B92" s="13"/>
      <c r="C92" s="42" t="s">
        <v>144</v>
      </c>
      <c r="D92" s="35">
        <f>D77</f>
        <v>59684.85</v>
      </c>
      <c r="E92" s="43"/>
      <c r="F92" s="36">
        <f>F77</f>
        <v>61824.85</v>
      </c>
      <c r="G92" s="30"/>
      <c r="H92" s="46"/>
      <c r="I92" s="46"/>
      <c r="J92" s="46"/>
      <c r="K92" s="46"/>
      <c r="L92" s="46"/>
    </row>
    <row r="93" spans="1:12" ht="12.75">
      <c r="A93" s="21"/>
      <c r="B93" s="13"/>
      <c r="C93" s="42" t="s">
        <v>147</v>
      </c>
      <c r="D93" s="14">
        <f>SUM(D91:D92)</f>
        <v>39705.25000000002</v>
      </c>
      <c r="E93" s="29"/>
      <c r="F93" s="15">
        <f>SUM(F91:F92)</f>
        <v>88225.87</v>
      </c>
      <c r="G93" s="30"/>
      <c r="H93" s="46"/>
      <c r="I93" s="46"/>
      <c r="J93" s="46"/>
      <c r="K93" s="46"/>
      <c r="L93" s="46"/>
    </row>
    <row r="94" spans="1:12" ht="12.75">
      <c r="A94" s="21"/>
      <c r="B94" s="13"/>
      <c r="C94" s="42" t="s">
        <v>156</v>
      </c>
      <c r="D94" s="44" t="s">
        <v>146</v>
      </c>
      <c r="E94" s="43"/>
      <c r="F94" s="45" t="s">
        <v>146</v>
      </c>
      <c r="G94" s="30"/>
      <c r="H94" s="46"/>
      <c r="I94" s="46"/>
      <c r="J94" s="46"/>
      <c r="K94" s="46"/>
      <c r="L94" s="46"/>
    </row>
    <row r="95" spans="1:12" ht="12.75">
      <c r="A95" s="21"/>
      <c r="B95" s="13"/>
      <c r="C95" s="42" t="s">
        <v>149</v>
      </c>
      <c r="D95" s="29"/>
      <c r="E95" s="29"/>
      <c r="F95" s="30"/>
      <c r="G95" s="30"/>
      <c r="H95" s="46"/>
      <c r="I95" s="46"/>
      <c r="J95" s="46"/>
      <c r="K95" s="46"/>
      <c r="L95" s="46"/>
    </row>
    <row r="96" spans="1:12" ht="12.75">
      <c r="A96" s="21"/>
      <c r="B96" s="13"/>
      <c r="C96" s="13"/>
      <c r="D96" s="29"/>
      <c r="E96" s="29"/>
      <c r="F96" s="30"/>
      <c r="G96" s="30"/>
      <c r="H96" s="46"/>
      <c r="I96" s="46"/>
      <c r="J96" s="46"/>
      <c r="K96" s="46"/>
      <c r="L96" s="46"/>
    </row>
    <row r="97" spans="1:12" ht="15.75">
      <c r="A97" s="31" t="s">
        <v>150</v>
      </c>
      <c r="B97" s="13"/>
      <c r="C97" s="13"/>
      <c r="D97" s="39">
        <f>D88/D25</f>
        <v>0.05380743271366639</v>
      </c>
      <c r="E97" s="29"/>
      <c r="F97" s="40">
        <f>F88/F25</f>
        <v>0.32503597122302164</v>
      </c>
      <c r="G97" s="30"/>
      <c r="H97" s="46"/>
      <c r="I97" s="46"/>
      <c r="J97" s="46"/>
      <c r="K97" s="46"/>
      <c r="L97" s="46"/>
    </row>
    <row r="98" spans="1:12" ht="15.75">
      <c r="A98" s="31" t="s">
        <v>151</v>
      </c>
      <c r="B98" s="13"/>
      <c r="C98" s="13"/>
      <c r="D98" s="39">
        <f>(D88+Saldenliste!F47)/((D12+B12)/2)</f>
        <v>0.00953422860442237</v>
      </c>
      <c r="E98" s="29"/>
      <c r="F98" s="40">
        <f>(F88+Saldenliste!H47)/((F12+D12)/2)</f>
        <v>0.035332391882863655</v>
      </c>
      <c r="G98" s="30"/>
      <c r="H98" s="46"/>
      <c r="I98" s="46"/>
      <c r="J98" s="46"/>
      <c r="K98" s="46"/>
      <c r="L98" s="46"/>
    </row>
    <row r="99" spans="1:12" ht="15.75">
      <c r="A99" s="31" t="s">
        <v>152</v>
      </c>
      <c r="B99" s="13"/>
      <c r="C99" s="13"/>
      <c r="D99" s="39">
        <f>D88/((D10+B10)/2)</f>
        <v>0.006503316152364252</v>
      </c>
      <c r="E99" s="29"/>
      <c r="F99" s="40">
        <f>F88/((F10+D10)/2)</f>
        <v>0.04845283746541938</v>
      </c>
      <c r="G99" s="30"/>
      <c r="H99" s="46"/>
      <c r="I99" s="46"/>
      <c r="J99" s="46"/>
      <c r="K99" s="46"/>
      <c r="L99" s="46"/>
    </row>
    <row r="100" spans="1:12" ht="15.75">
      <c r="A100" s="31" t="s">
        <v>153</v>
      </c>
      <c r="B100" s="13"/>
      <c r="C100" s="13"/>
      <c r="D100" s="39">
        <f>D25/D12</f>
        <v>0.07639953247811858</v>
      </c>
      <c r="E100" s="29"/>
      <c r="F100" s="40">
        <f>F25/F12</f>
        <v>0.09472972264747573</v>
      </c>
      <c r="G100" s="30"/>
      <c r="H100" s="46"/>
      <c r="I100" s="46"/>
      <c r="J100" s="46"/>
      <c r="K100" s="46"/>
      <c r="L100" s="46"/>
    </row>
    <row r="101" spans="1:12" ht="15.75">
      <c r="A101" s="31" t="s">
        <v>154</v>
      </c>
      <c r="B101" s="13"/>
      <c r="C101" s="13"/>
      <c r="D101" s="39">
        <f>D88/D12</f>
        <v>0.0041108627031719355</v>
      </c>
      <c r="E101" s="29"/>
      <c r="F101" s="40">
        <f>F88/F12</f>
        <v>0.03079056740440974</v>
      </c>
      <c r="G101" s="30"/>
      <c r="H101" s="46"/>
      <c r="I101" s="46"/>
      <c r="J101" s="46"/>
      <c r="K101" s="46"/>
      <c r="L101" s="46"/>
    </row>
    <row r="102" spans="1:12" ht="12.75">
      <c r="A102" s="93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2.75">
      <c r="A103" s="9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2.75">
      <c r="A104" s="93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2.75">
      <c r="A105" s="93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2.75">
      <c r="A106" s="93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2.75">
      <c r="A107" s="9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2.75">
      <c r="A108" s="93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2.75">
      <c r="A109" s="93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2.75">
      <c r="A110" s="93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2.75">
      <c r="A111" s="93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</row>
    <row r="112" ht="12.75">
      <c r="A112" s="1"/>
    </row>
  </sheetData>
  <sheetProtection/>
  <mergeCells count="6">
    <mergeCell ref="A1:G1"/>
    <mergeCell ref="B5:C5"/>
    <mergeCell ref="A53:A54"/>
    <mergeCell ref="D5:E5"/>
    <mergeCell ref="F5:G5"/>
    <mergeCell ref="A3:G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roman.eibensteiner</cp:lastModifiedBy>
  <cp:lastPrinted>2009-10-13T07:02:43Z</cp:lastPrinted>
  <dcterms:created xsi:type="dcterms:W3CDTF">2009-10-12T08:37:49Z</dcterms:created>
  <dcterms:modified xsi:type="dcterms:W3CDTF">2011-02-04T17:52:20Z</dcterms:modified>
  <cp:category/>
  <cp:version/>
  <cp:contentType/>
  <cp:contentStatus/>
</cp:coreProperties>
</file>